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Yenen San Lee\Desktop\"/>
    </mc:Choice>
  </mc:AlternateContent>
  <xr:revisionPtr revIDLastSave="0" documentId="8_{37DDC053-34A5-4D94-B30B-E62FE3E2206E}" xr6:coauthVersionLast="45" xr6:coauthVersionMax="45" xr10:uidLastSave="{00000000-0000-0000-0000-000000000000}"/>
  <bookViews>
    <workbookView xWindow="-110" yWindow="-110" windowWidth="19420" windowHeight="11020" firstSheet="1" activeTab="1" xr2:uid="{00000000-000D-0000-FFFF-FFFF00000000}"/>
  </bookViews>
  <sheets>
    <sheet name="Datos(M)" sheetId="1" state="hidden" r:id="rId1"/>
    <sheet name="Portada" sheetId="6" r:id="rId2"/>
    <sheet name="Tablas" sheetId="2" state="hidden" r:id="rId3"/>
    <sheet name="Indice" sheetId="12" r:id="rId4"/>
    <sheet name="Detalle" sheetId="3" r:id="rId5"/>
    <sheet name="Ingresos" sheetId="4" r:id="rId6"/>
    <sheet name="Gastos" sheetId="5" r:id="rId7"/>
    <sheet name="Financiamiento" sheetId="8" r:id="rId8"/>
    <sheet name="Indicadores" sheetId="7" r:id="rId9"/>
    <sheet name="Nota Técnica" sheetId="9" r:id="rId10"/>
    <sheet name="Series Mensuales" sheetId="14" r:id="rId11"/>
  </sheets>
  <definedNames>
    <definedName name="_xlnm.Print_Area" localSheetId="1">Portada!$A$1:$L$28</definedName>
    <definedName name="DataExported" localSheetId="0">'Datos(M)'!$A$1:$EC$104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W50" i="1" l="1"/>
  <c r="FW48" i="1"/>
  <c r="FW47" i="1"/>
  <c r="FW46" i="1"/>
  <c r="FW18" i="1"/>
  <c r="FW69" i="1" s="1"/>
  <c r="FW9" i="1"/>
  <c r="FW60" i="1" s="1"/>
  <c r="FW104" i="1"/>
  <c r="FW103" i="1"/>
  <c r="FW102" i="1"/>
  <c r="FW101" i="1"/>
  <c r="FW100" i="1"/>
  <c r="FW99" i="1"/>
  <c r="FW98" i="1"/>
  <c r="FW97" i="1"/>
  <c r="FW96" i="1"/>
  <c r="FW95" i="1"/>
  <c r="FW94" i="1"/>
  <c r="FW93" i="1"/>
  <c r="FW92" i="1"/>
  <c r="FW91" i="1"/>
  <c r="FW90" i="1"/>
  <c r="FW89" i="1"/>
  <c r="FW88" i="1"/>
  <c r="FW87" i="1"/>
  <c r="FW86" i="1"/>
  <c r="FW85" i="1"/>
  <c r="FW84" i="1"/>
  <c r="FW83" i="1"/>
  <c r="FW82" i="1"/>
  <c r="FW81" i="1"/>
  <c r="FW80" i="1"/>
  <c r="FW79" i="1"/>
  <c r="FW78" i="1"/>
  <c r="FW77" i="1"/>
  <c r="FW76" i="1"/>
  <c r="FW75" i="1"/>
  <c r="FW74" i="1"/>
  <c r="FW73" i="1"/>
  <c r="FW72" i="1"/>
  <c r="FW71" i="1"/>
  <c r="FW70" i="1"/>
  <c r="FW68" i="1"/>
  <c r="FW67" i="1"/>
  <c r="FW66" i="1"/>
  <c r="FW65" i="1"/>
  <c r="FW64" i="1"/>
  <c r="FW63" i="1"/>
  <c r="FW62" i="1"/>
  <c r="FW61" i="1"/>
  <c r="FW59" i="1"/>
  <c r="FW58" i="1"/>
  <c r="FW57" i="1"/>
  <c r="FV104" i="1" l="1"/>
  <c r="FV103" i="1"/>
  <c r="FV102" i="1"/>
  <c r="FV100" i="1"/>
  <c r="FV96" i="1"/>
  <c r="FV95" i="1"/>
  <c r="FV94" i="1"/>
  <c r="FV93" i="1"/>
  <c r="FV92" i="1"/>
  <c r="FV91" i="1"/>
  <c r="FV90" i="1"/>
  <c r="FV89" i="1"/>
  <c r="FV88" i="1"/>
  <c r="FV87" i="1"/>
  <c r="FV86" i="1"/>
  <c r="FV85" i="1"/>
  <c r="FV84" i="1"/>
  <c r="FV83" i="1"/>
  <c r="FV82" i="1"/>
  <c r="FV81" i="1"/>
  <c r="FV80" i="1"/>
  <c r="FV79" i="1"/>
  <c r="FV78" i="1"/>
  <c r="FV77" i="1"/>
  <c r="FV76" i="1"/>
  <c r="FV75" i="1"/>
  <c r="FV74" i="1"/>
  <c r="FV73" i="1"/>
  <c r="FV72" i="1"/>
  <c r="FV71" i="1"/>
  <c r="FV70" i="1"/>
  <c r="FV68" i="1"/>
  <c r="FV67" i="1"/>
  <c r="FV66" i="1"/>
  <c r="FV65" i="1"/>
  <c r="FV64" i="1"/>
  <c r="FV63" i="1"/>
  <c r="FV62" i="1"/>
  <c r="FV61" i="1"/>
  <c r="FV59" i="1"/>
  <c r="FV58" i="1"/>
  <c r="FV57" i="1"/>
  <c r="FV50" i="1"/>
  <c r="FV48" i="1"/>
  <c r="FV47" i="1"/>
  <c r="FV46" i="1"/>
  <c r="FV18" i="1"/>
  <c r="FV9" i="1"/>
  <c r="FU9" i="1" l="1"/>
  <c r="FV60" i="1" s="1"/>
  <c r="FU18" i="1"/>
  <c r="FV69" i="1" s="1"/>
  <c r="FU50" i="1"/>
  <c r="FV101" i="1" s="1"/>
  <c r="FU46" i="1"/>
  <c r="FV97" i="1" s="1"/>
  <c r="FU47" i="1"/>
  <c r="FV98" i="1" s="1"/>
  <c r="FU48" i="1"/>
  <c r="FV99" i="1" s="1"/>
  <c r="FU57" i="1"/>
  <c r="FU58" i="1"/>
  <c r="FU59" i="1"/>
  <c r="FU61" i="1"/>
  <c r="FU62" i="1"/>
  <c r="FU63" i="1"/>
  <c r="FU64" i="1"/>
  <c r="FU65" i="1"/>
  <c r="FU66" i="1"/>
  <c r="FU67" i="1"/>
  <c r="FU68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100" i="1"/>
  <c r="FU102" i="1"/>
  <c r="FU103" i="1"/>
  <c r="FU104" i="1"/>
  <c r="FT104" i="1" l="1"/>
  <c r="FT103" i="1"/>
  <c r="FT102" i="1"/>
  <c r="FT100" i="1"/>
  <c r="FT96" i="1"/>
  <c r="FT95" i="1"/>
  <c r="FT94" i="1"/>
  <c r="FT93" i="1"/>
  <c r="FT92" i="1"/>
  <c r="FT91" i="1"/>
  <c r="FT90" i="1"/>
  <c r="FT89" i="1"/>
  <c r="FT88" i="1"/>
  <c r="FT87" i="1"/>
  <c r="FT86" i="1"/>
  <c r="FT85" i="1"/>
  <c r="FT84" i="1"/>
  <c r="FT83" i="1"/>
  <c r="FT82" i="1"/>
  <c r="FT81" i="1"/>
  <c r="FT80" i="1"/>
  <c r="FT79" i="1"/>
  <c r="FT78" i="1"/>
  <c r="FT77" i="1"/>
  <c r="FT76" i="1"/>
  <c r="FT75" i="1"/>
  <c r="FT74" i="1"/>
  <c r="FT73" i="1"/>
  <c r="FT72" i="1"/>
  <c r="FT71" i="1"/>
  <c r="FT70" i="1"/>
  <c r="FT68" i="1"/>
  <c r="FT67" i="1"/>
  <c r="FT66" i="1"/>
  <c r="FT65" i="1"/>
  <c r="FT64" i="1"/>
  <c r="FT63" i="1"/>
  <c r="FT62" i="1"/>
  <c r="FT61" i="1"/>
  <c r="FT59" i="1"/>
  <c r="FT58" i="1"/>
  <c r="FT57" i="1"/>
  <c r="FT50" i="1"/>
  <c r="FU101" i="1" s="1"/>
  <c r="FT48" i="1"/>
  <c r="FU99" i="1" s="1"/>
  <c r="FT47" i="1"/>
  <c r="FU98" i="1" s="1"/>
  <c r="FT46" i="1"/>
  <c r="FU97" i="1" s="1"/>
  <c r="FT18" i="1"/>
  <c r="FU69" i="1" s="1"/>
  <c r="FT9" i="1"/>
  <c r="FU60" i="1" s="1"/>
  <c r="FS9" i="1" l="1"/>
  <c r="FT60" i="1" s="1"/>
  <c r="FS18" i="1"/>
  <c r="FT69" i="1" s="1"/>
  <c r="FS46" i="1"/>
  <c r="FT97" i="1" s="1"/>
  <c r="FS47" i="1"/>
  <c r="FT98" i="1" s="1"/>
  <c r="FS48" i="1"/>
  <c r="FT99" i="1" s="1"/>
  <c r="FS50" i="1"/>
  <c r="FT101" i="1" s="1"/>
  <c r="FS57" i="1"/>
  <c r="FS58" i="1"/>
  <c r="FS59" i="1"/>
  <c r="FS61" i="1"/>
  <c r="FS62" i="1"/>
  <c r="FS63" i="1"/>
  <c r="FS64" i="1"/>
  <c r="FS65" i="1"/>
  <c r="FS66" i="1"/>
  <c r="FS67" i="1"/>
  <c r="FS68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100" i="1"/>
  <c r="FS102" i="1"/>
  <c r="FS103" i="1"/>
  <c r="FS104" i="1"/>
  <c r="FR104" i="1" l="1"/>
  <c r="FR103" i="1"/>
  <c r="FR102" i="1"/>
  <c r="FR100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8" i="1"/>
  <c r="FR67" i="1"/>
  <c r="FR66" i="1"/>
  <c r="FR65" i="1"/>
  <c r="FR64" i="1"/>
  <c r="FR63" i="1"/>
  <c r="FR62" i="1"/>
  <c r="FR61" i="1"/>
  <c r="FR59" i="1"/>
  <c r="FR58" i="1"/>
  <c r="FR57" i="1"/>
  <c r="FR50" i="1"/>
  <c r="FS101" i="1" s="1"/>
  <c r="FR48" i="1"/>
  <c r="FS99" i="1" s="1"/>
  <c r="FR47" i="1"/>
  <c r="FS98" i="1" s="1"/>
  <c r="FR46" i="1"/>
  <c r="FS97" i="1" s="1"/>
  <c r="FR18" i="1"/>
  <c r="FS69" i="1" s="1"/>
  <c r="FR9" i="1"/>
  <c r="FS60" i="1" s="1"/>
  <c r="FQ104" i="1" l="1"/>
  <c r="FQ103" i="1"/>
  <c r="FQ102" i="1"/>
  <c r="FQ100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8" i="1"/>
  <c r="FQ67" i="1"/>
  <c r="FQ66" i="1"/>
  <c r="FQ65" i="1"/>
  <c r="FQ64" i="1"/>
  <c r="FQ63" i="1"/>
  <c r="FQ62" i="1"/>
  <c r="FQ61" i="1"/>
  <c r="FQ59" i="1"/>
  <c r="FQ58" i="1"/>
  <c r="FQ57" i="1"/>
  <c r="FQ50" i="1"/>
  <c r="FR101" i="1" s="1"/>
  <c r="FQ48" i="1"/>
  <c r="FR99" i="1" s="1"/>
  <c r="FQ47" i="1"/>
  <c r="FR98" i="1" s="1"/>
  <c r="FQ46" i="1"/>
  <c r="FR97" i="1" s="1"/>
  <c r="FQ18" i="1"/>
  <c r="FR69" i="1" s="1"/>
  <c r="FQ9" i="1"/>
  <c r="FR60" i="1" s="1"/>
  <c r="FP104" i="1" l="1"/>
  <c r="FP103" i="1"/>
  <c r="FP102" i="1"/>
  <c r="FP100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8" i="1"/>
  <c r="FP67" i="1"/>
  <c r="FP66" i="1"/>
  <c r="FP65" i="1"/>
  <c r="FP64" i="1"/>
  <c r="FP63" i="1"/>
  <c r="FP62" i="1"/>
  <c r="FP61" i="1"/>
  <c r="FP59" i="1"/>
  <c r="FP58" i="1"/>
  <c r="FP57" i="1"/>
  <c r="FP50" i="1"/>
  <c r="FQ101" i="1" s="1"/>
  <c r="FP48" i="1"/>
  <c r="FQ99" i="1" s="1"/>
  <c r="FP47" i="1"/>
  <c r="FQ98" i="1" s="1"/>
  <c r="FP46" i="1"/>
  <c r="FQ97" i="1" s="1"/>
  <c r="FP18" i="1"/>
  <c r="FQ69" i="1" s="1"/>
  <c r="FP9" i="1"/>
  <c r="FQ60" i="1" s="1"/>
  <c r="FO104" i="1" l="1"/>
  <c r="FO103" i="1"/>
  <c r="FO102" i="1"/>
  <c r="FO100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8" i="1"/>
  <c r="FO67" i="1"/>
  <c r="FO66" i="1"/>
  <c r="FO65" i="1"/>
  <c r="FO64" i="1"/>
  <c r="FO63" i="1"/>
  <c r="FO62" i="1"/>
  <c r="FO61" i="1"/>
  <c r="FO59" i="1"/>
  <c r="FO58" i="1"/>
  <c r="FO57" i="1"/>
  <c r="FO50" i="1"/>
  <c r="FP101" i="1" s="1"/>
  <c r="FO48" i="1"/>
  <c r="FP99" i="1" s="1"/>
  <c r="FO47" i="1"/>
  <c r="FP98" i="1" s="1"/>
  <c r="FO46" i="1"/>
  <c r="FP97" i="1" s="1"/>
  <c r="FO18" i="1"/>
  <c r="FP69" i="1" s="1"/>
  <c r="FO9" i="1"/>
  <c r="FP60" i="1" s="1"/>
  <c r="FN104" i="1" l="1"/>
  <c r="FN103" i="1"/>
  <c r="FN102" i="1"/>
  <c r="FN100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8" i="1"/>
  <c r="FN67" i="1"/>
  <c r="FN66" i="1"/>
  <c r="FN65" i="1"/>
  <c r="FN64" i="1"/>
  <c r="FN63" i="1"/>
  <c r="FN62" i="1"/>
  <c r="FN61" i="1"/>
  <c r="FN59" i="1"/>
  <c r="FN58" i="1"/>
  <c r="FN57" i="1"/>
  <c r="FN50" i="1"/>
  <c r="FN48" i="1"/>
  <c r="FN47" i="1"/>
  <c r="FN46" i="1"/>
  <c r="FN18" i="1"/>
  <c r="FN9" i="1"/>
  <c r="FN98" i="1" l="1"/>
  <c r="FO98" i="1"/>
  <c r="FN60" i="1"/>
  <c r="FO60" i="1"/>
  <c r="FN69" i="1"/>
  <c r="FO69" i="1"/>
  <c r="FN99" i="1"/>
  <c r="FO99" i="1"/>
  <c r="FN101" i="1"/>
  <c r="FO101" i="1"/>
  <c r="FN97" i="1"/>
  <c r="FO97" i="1"/>
  <c r="FM104" i="1"/>
  <c r="FM103" i="1"/>
  <c r="FM102" i="1"/>
  <c r="FM100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8" i="1"/>
  <c r="FM67" i="1"/>
  <c r="FM66" i="1"/>
  <c r="FM65" i="1"/>
  <c r="FM64" i="1"/>
  <c r="FM63" i="1"/>
  <c r="FM62" i="1"/>
  <c r="FM61" i="1"/>
  <c r="FM59" i="1"/>
  <c r="FM58" i="1"/>
  <c r="FM57" i="1"/>
  <c r="FM50" i="1"/>
  <c r="FM48" i="1"/>
  <c r="FM47" i="1"/>
  <c r="FM46" i="1"/>
  <c r="FM18" i="1"/>
  <c r="FM9" i="1"/>
  <c r="FK57" i="1" l="1"/>
  <c r="FL57" i="1"/>
  <c r="FK58" i="1"/>
  <c r="FL58" i="1"/>
  <c r="FK59" i="1"/>
  <c r="FL59" i="1"/>
  <c r="FK61" i="1"/>
  <c r="FL61" i="1"/>
  <c r="FK62" i="1"/>
  <c r="FL62" i="1"/>
  <c r="FK63" i="1"/>
  <c r="FL63" i="1"/>
  <c r="FK64" i="1"/>
  <c r="FL64" i="1"/>
  <c r="FK65" i="1"/>
  <c r="FL65" i="1"/>
  <c r="FK66" i="1"/>
  <c r="FL66" i="1"/>
  <c r="FK67" i="1"/>
  <c r="FL67" i="1"/>
  <c r="FK68" i="1"/>
  <c r="FL68" i="1"/>
  <c r="FK70" i="1"/>
  <c r="FL70" i="1"/>
  <c r="FK71" i="1"/>
  <c r="FL71" i="1"/>
  <c r="FK72" i="1"/>
  <c r="FL72" i="1"/>
  <c r="FK73" i="1"/>
  <c r="FL73" i="1"/>
  <c r="FK74" i="1"/>
  <c r="FL74" i="1"/>
  <c r="FK75" i="1"/>
  <c r="FL75" i="1"/>
  <c r="FK76" i="1"/>
  <c r="FL76" i="1"/>
  <c r="FK77" i="1"/>
  <c r="FL77" i="1"/>
  <c r="FK78" i="1"/>
  <c r="FL78" i="1"/>
  <c r="FK79" i="1"/>
  <c r="FL79" i="1"/>
  <c r="FK80" i="1"/>
  <c r="FL80" i="1"/>
  <c r="FK81" i="1"/>
  <c r="FL81" i="1"/>
  <c r="FK82" i="1"/>
  <c r="FL82" i="1"/>
  <c r="FK83" i="1"/>
  <c r="FL83" i="1"/>
  <c r="FK84" i="1"/>
  <c r="FL84" i="1"/>
  <c r="FK85" i="1"/>
  <c r="FL85" i="1"/>
  <c r="FK86" i="1"/>
  <c r="FL86" i="1"/>
  <c r="FK87" i="1"/>
  <c r="FL87" i="1"/>
  <c r="FK88" i="1"/>
  <c r="FL88" i="1"/>
  <c r="FK89" i="1"/>
  <c r="FL89" i="1"/>
  <c r="FK90" i="1"/>
  <c r="FL90" i="1"/>
  <c r="FK91" i="1"/>
  <c r="FL91" i="1"/>
  <c r="FK92" i="1"/>
  <c r="FL92" i="1"/>
  <c r="FK93" i="1"/>
  <c r="FL93" i="1"/>
  <c r="FK94" i="1"/>
  <c r="FL94" i="1"/>
  <c r="FK95" i="1"/>
  <c r="FL95" i="1"/>
  <c r="FK96" i="1"/>
  <c r="FL96" i="1"/>
  <c r="FK100" i="1"/>
  <c r="FL100" i="1"/>
  <c r="FK102" i="1"/>
  <c r="FL102" i="1"/>
  <c r="FK103" i="1"/>
  <c r="FL103" i="1"/>
  <c r="FK104" i="1"/>
  <c r="FL104" i="1"/>
  <c r="FK50" i="1"/>
  <c r="FL50" i="1"/>
  <c r="FK46" i="1"/>
  <c r="FL46" i="1"/>
  <c r="FK47" i="1"/>
  <c r="FL47" i="1"/>
  <c r="FM98" i="1" s="1"/>
  <c r="FK48" i="1"/>
  <c r="FL48" i="1"/>
  <c r="FK18" i="1"/>
  <c r="FL18" i="1"/>
  <c r="FK9" i="1"/>
  <c r="FL9" i="1"/>
  <c r="FL69" i="1" l="1"/>
  <c r="FM69" i="1"/>
  <c r="FL101" i="1"/>
  <c r="FM101" i="1"/>
  <c r="FL60" i="1"/>
  <c r="FM60" i="1"/>
  <c r="FL99" i="1"/>
  <c r="FM99" i="1"/>
  <c r="FL97" i="1"/>
  <c r="FM97" i="1"/>
  <c r="FL98" i="1"/>
  <c r="FJ57" i="1"/>
  <c r="FJ58" i="1"/>
  <c r="FJ59" i="1"/>
  <c r="FJ61" i="1"/>
  <c r="FJ62" i="1"/>
  <c r="FJ63" i="1"/>
  <c r="FJ64" i="1"/>
  <c r="FJ65" i="1"/>
  <c r="FJ66" i="1"/>
  <c r="FJ67" i="1"/>
  <c r="FJ68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100" i="1"/>
  <c r="FJ102" i="1"/>
  <c r="FJ103" i="1"/>
  <c r="FJ104" i="1"/>
  <c r="FJ50" i="1"/>
  <c r="FK101" i="1" s="1"/>
  <c r="FJ46" i="1"/>
  <c r="FK97" i="1" s="1"/>
  <c r="FJ47" i="1"/>
  <c r="FK98" i="1" s="1"/>
  <c r="FJ48" i="1"/>
  <c r="FK99" i="1" s="1"/>
  <c r="FJ18" i="1"/>
  <c r="FK69" i="1" s="1"/>
  <c r="FJ9" i="1"/>
  <c r="FK60" i="1" s="1"/>
  <c r="FI104" i="1" l="1"/>
  <c r="FI103" i="1"/>
  <c r="FI102" i="1"/>
  <c r="FI100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8" i="1"/>
  <c r="FI67" i="1"/>
  <c r="FI66" i="1"/>
  <c r="FI65" i="1"/>
  <c r="FI64" i="1"/>
  <c r="FI63" i="1"/>
  <c r="FI62" i="1"/>
  <c r="FI61" i="1"/>
  <c r="FI59" i="1"/>
  <c r="FI58" i="1"/>
  <c r="FI57" i="1"/>
  <c r="FI50" i="1"/>
  <c r="FJ101" i="1" s="1"/>
  <c r="FI48" i="1"/>
  <c r="FJ99" i="1" s="1"/>
  <c r="FI47" i="1"/>
  <c r="FJ98" i="1" s="1"/>
  <c r="FI46" i="1"/>
  <c r="FJ97" i="1" s="1"/>
  <c r="FI18" i="1"/>
  <c r="FJ69" i="1" s="1"/>
  <c r="FI9" i="1"/>
  <c r="FJ60" i="1" s="1"/>
  <c r="FH104" i="1"/>
  <c r="FH103" i="1"/>
  <c r="FH102" i="1"/>
  <c r="FH100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8" i="1"/>
  <c r="FH67" i="1"/>
  <c r="FH66" i="1"/>
  <c r="FH65" i="1"/>
  <c r="FH64" i="1"/>
  <c r="FH63" i="1"/>
  <c r="FH62" i="1"/>
  <c r="FH61" i="1"/>
  <c r="FH59" i="1"/>
  <c r="FH58" i="1"/>
  <c r="FH57" i="1"/>
  <c r="FH50" i="1"/>
  <c r="FH48" i="1"/>
  <c r="FH47" i="1"/>
  <c r="FH46" i="1"/>
  <c r="FH18" i="1"/>
  <c r="FH9" i="1"/>
  <c r="FI60" i="1" l="1"/>
  <c r="FI99" i="1"/>
  <c r="FI69" i="1"/>
  <c r="FI97" i="1"/>
  <c r="FI101" i="1"/>
  <c r="FI98" i="1"/>
  <c r="FG104" i="1" l="1"/>
  <c r="FG103" i="1"/>
  <c r="FG102" i="1"/>
  <c r="FG100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8" i="1"/>
  <c r="FG67" i="1"/>
  <c r="FG66" i="1"/>
  <c r="FG65" i="1"/>
  <c r="FG64" i="1"/>
  <c r="FG63" i="1"/>
  <c r="FG62" i="1"/>
  <c r="FG61" i="1"/>
  <c r="FG59" i="1"/>
  <c r="FG58" i="1"/>
  <c r="FG57" i="1"/>
  <c r="FG50" i="1"/>
  <c r="FH101" i="1" s="1"/>
  <c r="FG48" i="1"/>
  <c r="FH99" i="1" s="1"/>
  <c r="FG47" i="1"/>
  <c r="FH98" i="1" s="1"/>
  <c r="FG46" i="1"/>
  <c r="FH97" i="1" s="1"/>
  <c r="FG18" i="1"/>
  <c r="FH69" i="1" s="1"/>
  <c r="FG9" i="1"/>
  <c r="FH60" i="1" s="1"/>
  <c r="FF104" i="1"/>
  <c r="FF103" i="1"/>
  <c r="FF102" i="1"/>
  <c r="FF100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8" i="1"/>
  <c r="FF67" i="1"/>
  <c r="FF66" i="1"/>
  <c r="FF65" i="1"/>
  <c r="FF64" i="1"/>
  <c r="FF63" i="1"/>
  <c r="FF62" i="1"/>
  <c r="FF61" i="1"/>
  <c r="FF59" i="1"/>
  <c r="FF58" i="1"/>
  <c r="FF57" i="1"/>
  <c r="FF50" i="1"/>
  <c r="FF48" i="1"/>
  <c r="FF47" i="1"/>
  <c r="FF46" i="1"/>
  <c r="FF18" i="1"/>
  <c r="FF9" i="1"/>
  <c r="FG101" i="1" l="1"/>
  <c r="FG97" i="1"/>
  <c r="FG69" i="1"/>
  <c r="FG98" i="1"/>
  <c r="FG60" i="1"/>
  <c r="FG99" i="1"/>
  <c r="FE104" i="1" l="1"/>
  <c r="FE103" i="1"/>
  <c r="FE102" i="1"/>
  <c r="FE100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8" i="1"/>
  <c r="FE67" i="1"/>
  <c r="FE66" i="1"/>
  <c r="FE65" i="1"/>
  <c r="FE64" i="1"/>
  <c r="FE63" i="1"/>
  <c r="FE62" i="1"/>
  <c r="FE61" i="1"/>
  <c r="FE59" i="1"/>
  <c r="FE58" i="1"/>
  <c r="FE57" i="1"/>
  <c r="FE50" i="1"/>
  <c r="FF101" i="1" s="1"/>
  <c r="FE48" i="1"/>
  <c r="FF99" i="1" s="1"/>
  <c r="FE47" i="1"/>
  <c r="FF98" i="1" s="1"/>
  <c r="FE46" i="1"/>
  <c r="FF97" i="1" s="1"/>
  <c r="FE18" i="1"/>
  <c r="FF69" i="1" s="1"/>
  <c r="FE9" i="1"/>
  <c r="FF60" i="1" s="1"/>
  <c r="FD104" i="1" l="1"/>
  <c r="FD103" i="1"/>
  <c r="FD102" i="1"/>
  <c r="FD100" i="1"/>
  <c r="FD96" i="1"/>
  <c r="FD95" i="1"/>
  <c r="FD94" i="1"/>
  <c r="FD93" i="1"/>
  <c r="FD92" i="1"/>
  <c r="FD91" i="1"/>
  <c r="FD90" i="1"/>
  <c r="FD89" i="1"/>
  <c r="FD88" i="1"/>
  <c r="FD87" i="1"/>
  <c r="FD86" i="1"/>
  <c r="FD85" i="1"/>
  <c r="FD84" i="1"/>
  <c r="FD83" i="1"/>
  <c r="FD82" i="1"/>
  <c r="FD81" i="1"/>
  <c r="FD80" i="1"/>
  <c r="FD79" i="1"/>
  <c r="FD78" i="1"/>
  <c r="FD77" i="1"/>
  <c r="FD76" i="1"/>
  <c r="FD75" i="1"/>
  <c r="FD74" i="1"/>
  <c r="FD73" i="1"/>
  <c r="FD72" i="1"/>
  <c r="FD71" i="1"/>
  <c r="FD70" i="1"/>
  <c r="FD68" i="1"/>
  <c r="FD67" i="1"/>
  <c r="FD66" i="1"/>
  <c r="FD65" i="1"/>
  <c r="FD64" i="1"/>
  <c r="FD63" i="1"/>
  <c r="FD62" i="1"/>
  <c r="FD61" i="1"/>
  <c r="FD59" i="1"/>
  <c r="FD58" i="1"/>
  <c r="FD57" i="1"/>
  <c r="FD50" i="1"/>
  <c r="FE101" i="1" s="1"/>
  <c r="FD48" i="1"/>
  <c r="FE99" i="1" s="1"/>
  <c r="FD47" i="1"/>
  <c r="FE98" i="1" s="1"/>
  <c r="FD46" i="1"/>
  <c r="FE97" i="1" s="1"/>
  <c r="FD18" i="1"/>
  <c r="FE69" i="1" s="1"/>
  <c r="FD9" i="1"/>
  <c r="FE60" i="1" s="1"/>
  <c r="FC104" i="1" l="1"/>
  <c r="FB104" i="1"/>
  <c r="FC103" i="1"/>
  <c r="FB103" i="1"/>
  <c r="FC102" i="1"/>
  <c r="FB102" i="1"/>
  <c r="FC100" i="1"/>
  <c r="FB100" i="1"/>
  <c r="FC96" i="1"/>
  <c r="FB96" i="1"/>
  <c r="FC95" i="1"/>
  <c r="FB95" i="1"/>
  <c r="FC94" i="1"/>
  <c r="FB94" i="1"/>
  <c r="FC93" i="1"/>
  <c r="FB93" i="1"/>
  <c r="FC92" i="1"/>
  <c r="FB92" i="1"/>
  <c r="FC91" i="1"/>
  <c r="FB91" i="1"/>
  <c r="FC90" i="1"/>
  <c r="FB90" i="1"/>
  <c r="FC89" i="1"/>
  <c r="FB89" i="1"/>
  <c r="FC88" i="1"/>
  <c r="FB88" i="1"/>
  <c r="FC87" i="1"/>
  <c r="FB87" i="1"/>
  <c r="FC86" i="1"/>
  <c r="FB86" i="1"/>
  <c r="FC85" i="1"/>
  <c r="FB85" i="1"/>
  <c r="FC84" i="1"/>
  <c r="FB84" i="1"/>
  <c r="FC83" i="1"/>
  <c r="FB83" i="1"/>
  <c r="FC82" i="1"/>
  <c r="FB82" i="1"/>
  <c r="FC81" i="1"/>
  <c r="FB81" i="1"/>
  <c r="FC80" i="1"/>
  <c r="FB80" i="1"/>
  <c r="FC79" i="1"/>
  <c r="FB79" i="1"/>
  <c r="FC78" i="1"/>
  <c r="FB78" i="1"/>
  <c r="FC77" i="1"/>
  <c r="FB77" i="1"/>
  <c r="FC76" i="1"/>
  <c r="FB76" i="1"/>
  <c r="FC75" i="1"/>
  <c r="FB75" i="1"/>
  <c r="FC74" i="1"/>
  <c r="FB74" i="1"/>
  <c r="FC73" i="1"/>
  <c r="FB73" i="1"/>
  <c r="FC72" i="1"/>
  <c r="FB72" i="1"/>
  <c r="FC71" i="1"/>
  <c r="FB71" i="1"/>
  <c r="FC70" i="1"/>
  <c r="FB70" i="1"/>
  <c r="FC68" i="1"/>
  <c r="FB68" i="1"/>
  <c r="FC67" i="1"/>
  <c r="FB67" i="1"/>
  <c r="FC66" i="1"/>
  <c r="FB66" i="1"/>
  <c r="FC65" i="1"/>
  <c r="FB65" i="1"/>
  <c r="FC64" i="1"/>
  <c r="FB64" i="1"/>
  <c r="FC63" i="1"/>
  <c r="FB63" i="1"/>
  <c r="FC62" i="1"/>
  <c r="FB62" i="1"/>
  <c r="FC61" i="1"/>
  <c r="FB61" i="1"/>
  <c r="FC59" i="1"/>
  <c r="FB59" i="1"/>
  <c r="FC58" i="1"/>
  <c r="FB58" i="1"/>
  <c r="FC57" i="1"/>
  <c r="FB57" i="1"/>
  <c r="FC50" i="1"/>
  <c r="FD101" i="1" s="1"/>
  <c r="FB50" i="1"/>
  <c r="FB101" i="1" s="1"/>
  <c r="FC48" i="1"/>
  <c r="FD99" i="1" s="1"/>
  <c r="FB48" i="1"/>
  <c r="FB99" i="1" s="1"/>
  <c r="FC47" i="1"/>
  <c r="FD98" i="1" s="1"/>
  <c r="FB47" i="1"/>
  <c r="FB98" i="1" s="1"/>
  <c r="FC46" i="1"/>
  <c r="FD97" i="1" s="1"/>
  <c r="FB46" i="1"/>
  <c r="FB97" i="1" s="1"/>
  <c r="FC18" i="1"/>
  <c r="FD69" i="1" s="1"/>
  <c r="FB18" i="1"/>
  <c r="FB69" i="1" s="1"/>
  <c r="FC9" i="1"/>
  <c r="FD60" i="1" s="1"/>
  <c r="FB9" i="1"/>
  <c r="FB60" i="1" s="1"/>
  <c r="FC60" i="1" l="1"/>
  <c r="FC97" i="1"/>
  <c r="FC99" i="1"/>
  <c r="FC69" i="1"/>
  <c r="FC98" i="1"/>
  <c r="FC101" i="1"/>
  <c r="FA104" i="1"/>
  <c r="FA103" i="1"/>
  <c r="FA102" i="1"/>
  <c r="FA100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8" i="1"/>
  <c r="FA67" i="1"/>
  <c r="FA66" i="1"/>
  <c r="FA65" i="1"/>
  <c r="FA64" i="1"/>
  <c r="FA63" i="1"/>
  <c r="FA62" i="1"/>
  <c r="FA61" i="1"/>
  <c r="FA59" i="1"/>
  <c r="FA58" i="1"/>
  <c r="FA57" i="1"/>
  <c r="EZ104" i="1"/>
  <c r="EZ103" i="1"/>
  <c r="EZ102" i="1"/>
  <c r="EZ100" i="1"/>
  <c r="EZ96" i="1"/>
  <c r="EZ95" i="1"/>
  <c r="EZ94" i="1"/>
  <c r="EZ93" i="1"/>
  <c r="EZ92" i="1"/>
  <c r="EZ91" i="1"/>
  <c r="EZ90" i="1"/>
  <c r="EZ89" i="1"/>
  <c r="EZ88" i="1"/>
  <c r="EZ87" i="1"/>
  <c r="EZ86" i="1"/>
  <c r="EZ85" i="1"/>
  <c r="EZ84" i="1"/>
  <c r="EZ83" i="1"/>
  <c r="EZ82" i="1"/>
  <c r="EZ81" i="1"/>
  <c r="EZ80" i="1"/>
  <c r="EZ79" i="1"/>
  <c r="EZ78" i="1"/>
  <c r="EZ77" i="1"/>
  <c r="EZ76" i="1"/>
  <c r="EZ75" i="1"/>
  <c r="EZ74" i="1"/>
  <c r="EZ73" i="1"/>
  <c r="EZ72" i="1"/>
  <c r="EZ71" i="1"/>
  <c r="EZ70" i="1"/>
  <c r="EZ69" i="1"/>
  <c r="EZ68" i="1"/>
  <c r="EZ67" i="1"/>
  <c r="EZ66" i="1"/>
  <c r="EZ65" i="1"/>
  <c r="EZ64" i="1"/>
  <c r="EZ63" i="1"/>
  <c r="EZ62" i="1"/>
  <c r="EZ61" i="1"/>
  <c r="EZ59" i="1"/>
  <c r="EZ58" i="1"/>
  <c r="EZ57" i="1"/>
  <c r="EY104" i="1"/>
  <c r="EY103" i="1"/>
  <c r="EY102" i="1"/>
  <c r="EY100" i="1"/>
  <c r="EY96" i="1"/>
  <c r="EY95" i="1"/>
  <c r="EY94" i="1"/>
  <c r="EY93" i="1"/>
  <c r="EY92" i="1"/>
  <c r="EY91" i="1"/>
  <c r="EY90" i="1"/>
  <c r="EY89" i="1"/>
  <c r="EY88" i="1"/>
  <c r="EY87" i="1"/>
  <c r="EY86" i="1"/>
  <c r="EY85" i="1"/>
  <c r="EY84" i="1"/>
  <c r="EY83" i="1"/>
  <c r="EY82" i="1"/>
  <c r="EY81" i="1"/>
  <c r="EY80" i="1"/>
  <c r="EY79" i="1"/>
  <c r="EY78" i="1"/>
  <c r="EY77" i="1"/>
  <c r="EY76" i="1"/>
  <c r="EY75" i="1"/>
  <c r="EY74" i="1"/>
  <c r="EY73" i="1"/>
  <c r="EY72" i="1"/>
  <c r="EY71" i="1"/>
  <c r="EY70" i="1"/>
  <c r="EY68" i="1"/>
  <c r="EY67" i="1"/>
  <c r="EY66" i="1"/>
  <c r="EY65" i="1"/>
  <c r="EY64" i="1"/>
  <c r="EY63" i="1"/>
  <c r="EY62" i="1"/>
  <c r="EY61" i="1"/>
  <c r="EY59" i="1"/>
  <c r="EY58" i="1"/>
  <c r="EY57" i="1"/>
  <c r="FA50" i="1"/>
  <c r="FA18" i="1"/>
  <c r="FA69" i="1" s="1"/>
  <c r="EO18" i="1"/>
  <c r="FA9" i="1"/>
  <c r="FA48" i="1"/>
  <c r="FA47" i="1"/>
  <c r="FA46" i="1"/>
  <c r="EZ50" i="1" l="1"/>
  <c r="EZ48" i="1"/>
  <c r="FA99" i="1" s="1"/>
  <c r="EZ47" i="1"/>
  <c r="FA98" i="1" s="1"/>
  <c r="EZ46" i="1"/>
  <c r="EZ9" i="1"/>
  <c r="FA60" i="1" l="1"/>
  <c r="FA101" i="1"/>
  <c r="FA97" i="1"/>
  <c r="EY18" i="1"/>
  <c r="EY9" i="1"/>
  <c r="EZ60" i="1" s="1"/>
  <c r="EY50" i="1"/>
  <c r="EY48" i="1"/>
  <c r="EY47" i="1"/>
  <c r="EY46" i="1"/>
  <c r="EZ97" i="1" s="1"/>
  <c r="EZ99" i="1" l="1"/>
  <c r="EZ101" i="1"/>
  <c r="EZ98" i="1"/>
  <c r="EX104" i="1" l="1"/>
  <c r="EX103" i="1"/>
  <c r="EX102" i="1"/>
  <c r="EX100" i="1"/>
  <c r="EX96" i="1"/>
  <c r="EX95" i="1"/>
  <c r="EX94" i="1"/>
  <c r="EX93" i="1"/>
  <c r="EX92" i="1"/>
  <c r="EX91" i="1"/>
  <c r="EX90" i="1"/>
  <c r="EX89" i="1"/>
  <c r="EX88" i="1"/>
  <c r="EX87" i="1"/>
  <c r="EX86" i="1"/>
  <c r="EX85" i="1"/>
  <c r="EX84" i="1"/>
  <c r="EX83" i="1"/>
  <c r="EX82" i="1"/>
  <c r="EX81" i="1"/>
  <c r="EX80" i="1"/>
  <c r="EX79" i="1"/>
  <c r="EX78" i="1"/>
  <c r="EX77" i="1"/>
  <c r="EX76" i="1"/>
  <c r="EX75" i="1"/>
  <c r="EX74" i="1"/>
  <c r="EX73" i="1"/>
  <c r="EX72" i="1"/>
  <c r="EX71" i="1"/>
  <c r="EX70" i="1"/>
  <c r="EX68" i="1"/>
  <c r="EX67" i="1"/>
  <c r="EX66" i="1"/>
  <c r="EX65" i="1"/>
  <c r="EX64" i="1"/>
  <c r="EX63" i="1"/>
  <c r="EX62" i="1"/>
  <c r="EX61" i="1"/>
  <c r="EX59" i="1"/>
  <c r="EX58" i="1"/>
  <c r="EX57" i="1"/>
  <c r="EX50" i="1"/>
  <c r="EY101" i="1" s="1"/>
  <c r="EX48" i="1"/>
  <c r="EY99" i="1" s="1"/>
  <c r="EX47" i="1"/>
  <c r="EY98" i="1" s="1"/>
  <c r="EX46" i="1"/>
  <c r="EY97" i="1" s="1"/>
  <c r="EX18" i="1"/>
  <c r="EY69" i="1" s="1"/>
  <c r="EX9" i="1"/>
  <c r="EY60" i="1" s="1"/>
  <c r="EW104" i="1" l="1"/>
  <c r="EW103" i="1"/>
  <c r="EW102" i="1"/>
  <c r="EW100" i="1"/>
  <c r="EW96" i="1"/>
  <c r="EW95" i="1"/>
  <c r="EW94" i="1"/>
  <c r="EW93" i="1"/>
  <c r="EW92" i="1"/>
  <c r="EW91" i="1"/>
  <c r="EW90" i="1"/>
  <c r="EW89" i="1"/>
  <c r="EW88" i="1"/>
  <c r="EW87" i="1"/>
  <c r="EW86" i="1"/>
  <c r="EW85" i="1"/>
  <c r="EW84" i="1"/>
  <c r="EW83" i="1"/>
  <c r="EW82" i="1"/>
  <c r="EW81" i="1"/>
  <c r="EW80" i="1"/>
  <c r="EW79" i="1"/>
  <c r="EW78" i="1"/>
  <c r="EW77" i="1"/>
  <c r="EW76" i="1"/>
  <c r="EW75" i="1"/>
  <c r="EW74" i="1"/>
  <c r="EW73" i="1"/>
  <c r="EW72" i="1"/>
  <c r="EW71" i="1"/>
  <c r="EW70" i="1"/>
  <c r="EW68" i="1"/>
  <c r="EW67" i="1"/>
  <c r="EW66" i="1"/>
  <c r="EW65" i="1"/>
  <c r="EW64" i="1"/>
  <c r="EW63" i="1"/>
  <c r="EW62" i="1"/>
  <c r="EW61" i="1"/>
  <c r="EW59" i="1"/>
  <c r="EW58" i="1"/>
  <c r="EW57" i="1"/>
  <c r="EW50" i="1"/>
  <c r="EX101" i="1" s="1"/>
  <c r="EW48" i="1"/>
  <c r="EX99" i="1" s="1"/>
  <c r="EW47" i="1"/>
  <c r="EX98" i="1" s="1"/>
  <c r="EW46" i="1"/>
  <c r="EX97" i="1" s="1"/>
  <c r="EW18" i="1"/>
  <c r="EX69" i="1" s="1"/>
  <c r="EW9" i="1"/>
  <c r="EX60" i="1" s="1"/>
  <c r="EV104" i="1" l="1"/>
  <c r="EV103" i="1"/>
  <c r="EV102" i="1"/>
  <c r="EV100" i="1"/>
  <c r="EV96" i="1"/>
  <c r="EV95" i="1"/>
  <c r="EV94" i="1"/>
  <c r="EV93" i="1"/>
  <c r="EV92" i="1"/>
  <c r="EV91" i="1"/>
  <c r="EV90" i="1"/>
  <c r="EV89" i="1"/>
  <c r="EV88" i="1"/>
  <c r="EV87" i="1"/>
  <c r="EV86" i="1"/>
  <c r="EV85" i="1"/>
  <c r="EV84" i="1"/>
  <c r="EV83" i="1"/>
  <c r="EV82" i="1"/>
  <c r="EV81" i="1"/>
  <c r="EV80" i="1"/>
  <c r="EV79" i="1"/>
  <c r="EV78" i="1"/>
  <c r="EV77" i="1"/>
  <c r="EV76" i="1"/>
  <c r="EV75" i="1"/>
  <c r="EV74" i="1"/>
  <c r="EV73" i="1"/>
  <c r="EV72" i="1"/>
  <c r="EV71" i="1"/>
  <c r="EV70" i="1"/>
  <c r="EV68" i="1"/>
  <c r="EV67" i="1"/>
  <c r="EV66" i="1"/>
  <c r="EV65" i="1"/>
  <c r="EV64" i="1"/>
  <c r="EV63" i="1"/>
  <c r="EV62" i="1"/>
  <c r="EV61" i="1"/>
  <c r="EV59" i="1"/>
  <c r="EV58" i="1"/>
  <c r="EV57" i="1"/>
  <c r="EV50" i="1"/>
  <c r="EW101" i="1" s="1"/>
  <c r="EV48" i="1"/>
  <c r="EW99" i="1" s="1"/>
  <c r="EV47" i="1"/>
  <c r="EW98" i="1" s="1"/>
  <c r="EV46" i="1"/>
  <c r="EW97" i="1" s="1"/>
  <c r="EV18" i="1"/>
  <c r="EW69" i="1" s="1"/>
  <c r="EV9" i="1"/>
  <c r="EW60" i="1" s="1"/>
  <c r="EU104" i="1" l="1"/>
  <c r="EU103" i="1"/>
  <c r="EU102" i="1"/>
  <c r="EU100" i="1"/>
  <c r="EU96" i="1"/>
  <c r="EU95" i="1"/>
  <c r="EU94" i="1"/>
  <c r="EU93" i="1"/>
  <c r="EU92" i="1"/>
  <c r="EU91" i="1"/>
  <c r="EU90" i="1"/>
  <c r="EU89" i="1"/>
  <c r="EU88" i="1"/>
  <c r="EU87" i="1"/>
  <c r="EU86" i="1"/>
  <c r="EU85" i="1"/>
  <c r="EU84" i="1"/>
  <c r="EU83" i="1"/>
  <c r="EU82" i="1"/>
  <c r="EU81" i="1"/>
  <c r="EU80" i="1"/>
  <c r="EU79" i="1"/>
  <c r="EU78" i="1"/>
  <c r="EU77" i="1"/>
  <c r="EU76" i="1"/>
  <c r="EU75" i="1"/>
  <c r="EU74" i="1"/>
  <c r="EU73" i="1"/>
  <c r="EU72" i="1"/>
  <c r="EU71" i="1"/>
  <c r="EU70" i="1"/>
  <c r="EU68" i="1"/>
  <c r="EU67" i="1"/>
  <c r="EU66" i="1"/>
  <c r="EU65" i="1"/>
  <c r="EU64" i="1"/>
  <c r="EU63" i="1"/>
  <c r="EU62" i="1"/>
  <c r="EU61" i="1"/>
  <c r="EU59" i="1"/>
  <c r="EU58" i="1"/>
  <c r="EU57" i="1"/>
  <c r="EU50" i="1"/>
  <c r="EV101" i="1" s="1"/>
  <c r="EU48" i="1"/>
  <c r="EV99" i="1" s="1"/>
  <c r="EU47" i="1"/>
  <c r="EV98" i="1" s="1"/>
  <c r="EU46" i="1"/>
  <c r="EV97" i="1" s="1"/>
  <c r="EU18" i="1"/>
  <c r="EV69" i="1" s="1"/>
  <c r="EU9" i="1"/>
  <c r="EV60" i="1" s="1"/>
  <c r="ET104" i="1" l="1"/>
  <c r="ET103" i="1"/>
  <c r="ET102" i="1"/>
  <c r="ET100" i="1"/>
  <c r="ET96" i="1"/>
  <c r="ET95" i="1"/>
  <c r="ET94" i="1"/>
  <c r="ET93" i="1"/>
  <c r="ET92" i="1"/>
  <c r="ET91" i="1"/>
  <c r="ET90" i="1"/>
  <c r="ET89" i="1"/>
  <c r="ET88" i="1"/>
  <c r="ET87" i="1"/>
  <c r="ET86" i="1"/>
  <c r="ET85" i="1"/>
  <c r="ET84" i="1"/>
  <c r="ET83" i="1"/>
  <c r="ET82" i="1"/>
  <c r="ET81" i="1"/>
  <c r="ET80" i="1"/>
  <c r="ET79" i="1"/>
  <c r="ET78" i="1"/>
  <c r="ET77" i="1"/>
  <c r="ET76" i="1"/>
  <c r="ET75" i="1"/>
  <c r="ET74" i="1"/>
  <c r="ET73" i="1"/>
  <c r="ET72" i="1"/>
  <c r="ET71" i="1"/>
  <c r="ET70" i="1"/>
  <c r="ET68" i="1"/>
  <c r="ET67" i="1"/>
  <c r="ET66" i="1"/>
  <c r="ET65" i="1"/>
  <c r="ET64" i="1"/>
  <c r="ET63" i="1"/>
  <c r="ET62" i="1"/>
  <c r="ET61" i="1"/>
  <c r="ET59" i="1"/>
  <c r="ET58" i="1"/>
  <c r="ET57" i="1"/>
  <c r="ET50" i="1"/>
  <c r="EU101" i="1" s="1"/>
  <c r="ET48" i="1"/>
  <c r="EU99" i="1" s="1"/>
  <c r="ET47" i="1"/>
  <c r="EU98" i="1" s="1"/>
  <c r="ET46" i="1"/>
  <c r="EU97" i="1" s="1"/>
  <c r="ET18" i="1"/>
  <c r="EU69" i="1" s="1"/>
  <c r="ET9" i="1"/>
  <c r="EU60" i="1" s="1"/>
  <c r="ES104" i="1" l="1"/>
  <c r="ER104" i="1"/>
  <c r="EQ104" i="1"/>
  <c r="EP104" i="1"/>
  <c r="ES103" i="1"/>
  <c r="ER103" i="1"/>
  <c r="EQ103" i="1"/>
  <c r="EP103" i="1"/>
  <c r="ES102" i="1"/>
  <c r="ER102" i="1"/>
  <c r="EQ102" i="1"/>
  <c r="EP102" i="1"/>
  <c r="ES100" i="1"/>
  <c r="ER100" i="1"/>
  <c r="EQ100" i="1"/>
  <c r="EP100" i="1"/>
  <c r="ES96" i="1"/>
  <c r="ER96" i="1"/>
  <c r="EQ96" i="1"/>
  <c r="EP96" i="1"/>
  <c r="ES95" i="1"/>
  <c r="ER95" i="1"/>
  <c r="EQ95" i="1"/>
  <c r="EP95" i="1"/>
  <c r="ES94" i="1"/>
  <c r="ER94" i="1"/>
  <c r="EQ94" i="1"/>
  <c r="EP94" i="1"/>
  <c r="ES93" i="1"/>
  <c r="ER93" i="1"/>
  <c r="EQ93" i="1"/>
  <c r="EP93" i="1"/>
  <c r="ES92" i="1"/>
  <c r="ER92" i="1"/>
  <c r="EQ92" i="1"/>
  <c r="EP92" i="1"/>
  <c r="ES91" i="1"/>
  <c r="ER91" i="1"/>
  <c r="EQ91" i="1"/>
  <c r="EP91" i="1"/>
  <c r="ES90" i="1"/>
  <c r="ER90" i="1"/>
  <c r="EQ90" i="1"/>
  <c r="EP90" i="1"/>
  <c r="ES89" i="1"/>
  <c r="ER89" i="1"/>
  <c r="EQ89" i="1"/>
  <c r="EP89" i="1"/>
  <c r="ES88" i="1"/>
  <c r="ER88" i="1"/>
  <c r="EQ88" i="1"/>
  <c r="EP88" i="1"/>
  <c r="ES87" i="1"/>
  <c r="ER87" i="1"/>
  <c r="EQ87" i="1"/>
  <c r="EP87" i="1"/>
  <c r="ES86" i="1"/>
  <c r="ER86" i="1"/>
  <c r="EQ86" i="1"/>
  <c r="EP86" i="1"/>
  <c r="ES85" i="1"/>
  <c r="ER85" i="1"/>
  <c r="EQ85" i="1"/>
  <c r="EP85" i="1"/>
  <c r="ES84" i="1"/>
  <c r="ER84" i="1"/>
  <c r="EQ84" i="1"/>
  <c r="EP84" i="1"/>
  <c r="ES83" i="1"/>
  <c r="ER83" i="1"/>
  <c r="EQ83" i="1"/>
  <c r="EP83" i="1"/>
  <c r="ES82" i="1"/>
  <c r="ER82" i="1"/>
  <c r="EQ82" i="1"/>
  <c r="EP82" i="1"/>
  <c r="ES81" i="1"/>
  <c r="ER81" i="1"/>
  <c r="EQ81" i="1"/>
  <c r="EP81" i="1"/>
  <c r="ES80" i="1"/>
  <c r="ER80" i="1"/>
  <c r="EQ80" i="1"/>
  <c r="EP80" i="1"/>
  <c r="ES79" i="1"/>
  <c r="ER79" i="1"/>
  <c r="EQ79" i="1"/>
  <c r="EP79" i="1"/>
  <c r="ES78" i="1"/>
  <c r="ER78" i="1"/>
  <c r="EQ78" i="1"/>
  <c r="EP78" i="1"/>
  <c r="ES77" i="1"/>
  <c r="ER77" i="1"/>
  <c r="EQ77" i="1"/>
  <c r="EP77" i="1"/>
  <c r="ES76" i="1"/>
  <c r="ER76" i="1"/>
  <c r="EQ76" i="1"/>
  <c r="EP76" i="1"/>
  <c r="ES75" i="1"/>
  <c r="ER75" i="1"/>
  <c r="EQ75" i="1"/>
  <c r="EP75" i="1"/>
  <c r="ES74" i="1"/>
  <c r="ER74" i="1"/>
  <c r="EQ74" i="1"/>
  <c r="EP74" i="1"/>
  <c r="ES73" i="1"/>
  <c r="ER73" i="1"/>
  <c r="EQ73" i="1"/>
  <c r="EP73" i="1"/>
  <c r="ES72" i="1"/>
  <c r="ER72" i="1"/>
  <c r="EQ72" i="1"/>
  <c r="EP72" i="1"/>
  <c r="ES71" i="1"/>
  <c r="ER71" i="1"/>
  <c r="EQ71" i="1"/>
  <c r="EP71" i="1"/>
  <c r="ES70" i="1"/>
  <c r="ER70" i="1"/>
  <c r="EQ70" i="1"/>
  <c r="EP70" i="1"/>
  <c r="ES68" i="1"/>
  <c r="ER68" i="1"/>
  <c r="EQ68" i="1"/>
  <c r="EP68" i="1"/>
  <c r="ES67" i="1"/>
  <c r="ER67" i="1"/>
  <c r="EQ67" i="1"/>
  <c r="EP67" i="1"/>
  <c r="ES66" i="1"/>
  <c r="ER66" i="1"/>
  <c r="EQ66" i="1"/>
  <c r="EP66" i="1"/>
  <c r="ES65" i="1"/>
  <c r="ER65" i="1"/>
  <c r="EQ65" i="1"/>
  <c r="EP65" i="1"/>
  <c r="ES64" i="1"/>
  <c r="ER64" i="1"/>
  <c r="EQ64" i="1"/>
  <c r="EP64" i="1"/>
  <c r="ES63" i="1"/>
  <c r="ER63" i="1"/>
  <c r="EQ63" i="1"/>
  <c r="EP63" i="1"/>
  <c r="ES62" i="1"/>
  <c r="ER62" i="1"/>
  <c r="EQ62" i="1"/>
  <c r="EP62" i="1"/>
  <c r="ES61" i="1"/>
  <c r="ER61" i="1"/>
  <c r="EQ61" i="1"/>
  <c r="EP61" i="1"/>
  <c r="ES59" i="1"/>
  <c r="ER59" i="1"/>
  <c r="EQ59" i="1"/>
  <c r="EP59" i="1"/>
  <c r="ES58" i="1"/>
  <c r="ER58" i="1"/>
  <c r="EQ58" i="1"/>
  <c r="EP58" i="1"/>
  <c r="ES57" i="1"/>
  <c r="ER57" i="1"/>
  <c r="EQ57" i="1"/>
  <c r="EP57" i="1"/>
  <c r="ES50" i="1" l="1"/>
  <c r="ET101" i="1" s="1"/>
  <c r="ES48" i="1"/>
  <c r="ET99" i="1" s="1"/>
  <c r="ES47" i="1"/>
  <c r="ET98" i="1" s="1"/>
  <c r="ES46" i="1"/>
  <c r="ET97" i="1" s="1"/>
  <c r="ES18" i="1"/>
  <c r="ET69" i="1" s="1"/>
  <c r="ES9" i="1"/>
  <c r="ET60" i="1" s="1"/>
  <c r="ER50" i="1" l="1"/>
  <c r="ES101" i="1" s="1"/>
  <c r="ER48" i="1"/>
  <c r="ES99" i="1" s="1"/>
  <c r="ER47" i="1"/>
  <c r="ES98" i="1" s="1"/>
  <c r="ER46" i="1"/>
  <c r="ES97" i="1" s="1"/>
  <c r="ER18" i="1"/>
  <c r="ES69" i="1" s="1"/>
  <c r="ER9" i="1"/>
  <c r="ES60" i="1" s="1"/>
  <c r="AL50" i="1" l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C50" i="1"/>
  <c r="EB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P101" i="1" s="1"/>
  <c r="EQ50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P99" i="1" s="1"/>
  <c r="EQ48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P98" i="1" s="1"/>
  <c r="EQ47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P46" i="1"/>
  <c r="EP97" i="1" s="1"/>
  <c r="EQ46" i="1"/>
  <c r="EO46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P18" i="1"/>
  <c r="EP69" i="1" s="1"/>
  <c r="EQ1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P60" i="1" s="1"/>
  <c r="EQ9" i="1"/>
  <c r="EQ99" i="1" l="1"/>
  <c r="ER99" i="1"/>
  <c r="EQ97" i="1"/>
  <c r="ER97" i="1"/>
  <c r="EQ69" i="1"/>
  <c r="ER69" i="1"/>
  <c r="EQ98" i="1"/>
  <c r="ER98" i="1"/>
  <c r="EQ101" i="1"/>
  <c r="ER101" i="1"/>
  <c r="EQ60" i="1"/>
  <c r="ER60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EO98" i="1" l="1"/>
  <c r="EO69" i="1"/>
  <c r="EO60" i="1"/>
  <c r="EN57" i="1"/>
  <c r="EO57" i="1"/>
  <c r="EN58" i="1"/>
  <c r="EO58" i="1"/>
  <c r="EN59" i="1"/>
  <c r="EO59" i="1"/>
  <c r="EN60" i="1"/>
  <c r="EN61" i="1"/>
  <c r="EO61" i="1"/>
  <c r="EN62" i="1"/>
  <c r="EO62" i="1"/>
  <c r="EN63" i="1"/>
  <c r="EO63" i="1"/>
  <c r="EN64" i="1"/>
  <c r="EO64" i="1"/>
  <c r="EN65" i="1"/>
  <c r="EO65" i="1"/>
  <c r="EN66" i="1"/>
  <c r="EO66" i="1"/>
  <c r="EN67" i="1"/>
  <c r="EO67" i="1"/>
  <c r="EN68" i="1"/>
  <c r="EO68" i="1"/>
  <c r="EN69" i="1"/>
  <c r="EN70" i="1"/>
  <c r="EO70" i="1"/>
  <c r="EN71" i="1"/>
  <c r="EO71" i="1"/>
  <c r="EN72" i="1"/>
  <c r="EO72" i="1"/>
  <c r="EN73" i="1"/>
  <c r="EO73" i="1"/>
  <c r="EN74" i="1"/>
  <c r="EO74" i="1"/>
  <c r="EN75" i="1"/>
  <c r="EO75" i="1"/>
  <c r="EN76" i="1"/>
  <c r="EO76" i="1"/>
  <c r="EN77" i="1"/>
  <c r="EO77" i="1"/>
  <c r="EN78" i="1"/>
  <c r="EO78" i="1"/>
  <c r="EN79" i="1"/>
  <c r="EO79" i="1"/>
  <c r="EN80" i="1"/>
  <c r="EO80" i="1"/>
  <c r="EN81" i="1"/>
  <c r="EO81" i="1"/>
  <c r="EN82" i="1"/>
  <c r="EO82" i="1"/>
  <c r="EN83" i="1"/>
  <c r="EO83" i="1"/>
  <c r="EN84" i="1"/>
  <c r="EO84" i="1"/>
  <c r="EN85" i="1"/>
  <c r="EO85" i="1"/>
  <c r="EN86" i="1"/>
  <c r="EO86" i="1"/>
  <c r="EN87" i="1"/>
  <c r="EO87" i="1"/>
  <c r="EN88" i="1"/>
  <c r="EO88" i="1"/>
  <c r="EN89" i="1"/>
  <c r="EO89" i="1"/>
  <c r="EN90" i="1"/>
  <c r="EO90" i="1"/>
  <c r="EN91" i="1"/>
  <c r="EO91" i="1"/>
  <c r="EN92" i="1"/>
  <c r="EO92" i="1"/>
  <c r="EN93" i="1"/>
  <c r="EO93" i="1"/>
  <c r="EN94" i="1"/>
  <c r="EO94" i="1"/>
  <c r="EN95" i="1"/>
  <c r="EO95" i="1"/>
  <c r="EN96" i="1"/>
  <c r="EO96" i="1"/>
  <c r="EN97" i="1"/>
  <c r="EO97" i="1"/>
  <c r="EN98" i="1"/>
  <c r="EN99" i="1"/>
  <c r="EO99" i="1"/>
  <c r="EN100" i="1"/>
  <c r="EO100" i="1"/>
  <c r="EN101" i="1"/>
  <c r="EO101" i="1"/>
  <c r="EN102" i="1"/>
  <c r="EO102" i="1"/>
  <c r="EN103" i="1"/>
  <c r="EO103" i="1"/>
  <c r="EN104" i="1"/>
  <c r="EO104" i="1"/>
  <c r="EM99" i="1" l="1"/>
  <c r="EM104" i="1"/>
  <c r="EM103" i="1"/>
  <c r="EM102" i="1"/>
  <c r="EM101" i="1"/>
  <c r="EM100" i="1"/>
  <c r="EM98" i="1"/>
  <c r="EM97" i="1"/>
  <c r="EM96" i="1"/>
  <c r="EM95" i="1"/>
  <c r="EM94" i="1"/>
  <c r="EM93" i="1"/>
  <c r="EM92" i="1"/>
  <c r="EM91" i="1"/>
  <c r="EM90" i="1"/>
  <c r="EM89" i="1"/>
  <c r="EM88" i="1"/>
  <c r="EM87" i="1"/>
  <c r="EM86" i="1"/>
  <c r="EM85" i="1"/>
  <c r="EM84" i="1"/>
  <c r="EM83" i="1"/>
  <c r="EM82" i="1"/>
  <c r="EM81" i="1"/>
  <c r="EM80" i="1"/>
  <c r="EM79" i="1"/>
  <c r="EM78" i="1"/>
  <c r="EM77" i="1"/>
  <c r="EM76" i="1"/>
  <c r="EM75" i="1"/>
  <c r="EM74" i="1"/>
  <c r="EM73" i="1"/>
  <c r="EM72" i="1"/>
  <c r="EM71" i="1"/>
  <c r="EM70" i="1"/>
  <c r="EM69" i="1"/>
  <c r="EM68" i="1"/>
  <c r="EM67" i="1"/>
  <c r="EM66" i="1"/>
  <c r="EM65" i="1"/>
  <c r="EM64" i="1"/>
  <c r="EM63" i="1"/>
  <c r="EM62" i="1"/>
  <c r="EM61" i="1"/>
  <c r="EM60" i="1"/>
  <c r="EM59" i="1"/>
  <c r="EM58" i="1"/>
  <c r="EM57" i="1"/>
  <c r="EL104" i="1" l="1"/>
  <c r="EL103" i="1"/>
  <c r="EL102" i="1"/>
  <c r="EL101" i="1"/>
  <c r="EL100" i="1"/>
  <c r="EL99" i="1"/>
  <c r="EL98" i="1"/>
  <c r="EL97" i="1"/>
  <c r="EL96" i="1"/>
  <c r="EL95" i="1"/>
  <c r="EL94" i="1"/>
  <c r="EL93" i="1"/>
  <c r="EL92" i="1"/>
  <c r="EL91" i="1"/>
  <c r="EL90" i="1"/>
  <c r="EL89" i="1"/>
  <c r="EL88" i="1"/>
  <c r="EL87" i="1"/>
  <c r="EL86" i="1"/>
  <c r="EL85" i="1"/>
  <c r="EL84" i="1"/>
  <c r="EL83" i="1"/>
  <c r="EL82" i="1"/>
  <c r="EL81" i="1"/>
  <c r="EL80" i="1"/>
  <c r="EL79" i="1"/>
  <c r="EL78" i="1"/>
  <c r="EL77" i="1"/>
  <c r="EL76" i="1"/>
  <c r="EL75" i="1"/>
  <c r="EL74" i="1"/>
  <c r="EL73" i="1"/>
  <c r="EL72" i="1"/>
  <c r="EL71" i="1"/>
  <c r="EL70" i="1"/>
  <c r="EL69" i="1"/>
  <c r="EL68" i="1"/>
  <c r="EL67" i="1"/>
  <c r="EL66" i="1"/>
  <c r="EL65" i="1"/>
  <c r="EL64" i="1"/>
  <c r="EL63" i="1"/>
  <c r="EL62" i="1"/>
  <c r="EL61" i="1"/>
  <c r="EL60" i="1"/>
  <c r="EL59" i="1"/>
  <c r="EL58" i="1"/>
  <c r="EL57" i="1"/>
  <c r="EJ99" i="1" l="1"/>
  <c r="EJ60" i="1"/>
  <c r="EK104" i="1"/>
  <c r="EK103" i="1"/>
  <c r="EK102" i="1"/>
  <c r="EK101" i="1"/>
  <c r="EK100" i="1"/>
  <c r="EK98" i="1"/>
  <c r="EK97" i="1"/>
  <c r="EK96" i="1"/>
  <c r="EK95" i="1"/>
  <c r="EK94" i="1"/>
  <c r="EK93" i="1"/>
  <c r="EK92" i="1"/>
  <c r="EK91" i="1"/>
  <c r="EK90" i="1"/>
  <c r="EK89" i="1"/>
  <c r="EK88" i="1"/>
  <c r="EK87" i="1"/>
  <c r="EK86" i="1"/>
  <c r="EK85" i="1"/>
  <c r="EK84" i="1"/>
  <c r="EK83" i="1"/>
  <c r="EK82" i="1"/>
  <c r="EK81" i="1"/>
  <c r="EK80" i="1"/>
  <c r="EK79" i="1"/>
  <c r="EK78" i="1"/>
  <c r="EK77" i="1"/>
  <c r="EK76" i="1"/>
  <c r="EK75" i="1"/>
  <c r="EK74" i="1"/>
  <c r="EK73" i="1"/>
  <c r="EK72" i="1"/>
  <c r="EK71" i="1"/>
  <c r="EK70" i="1"/>
  <c r="EK69" i="1"/>
  <c r="EK68" i="1"/>
  <c r="EK67" i="1"/>
  <c r="EK66" i="1"/>
  <c r="EK65" i="1"/>
  <c r="EK64" i="1"/>
  <c r="EK63" i="1"/>
  <c r="EK62" i="1"/>
  <c r="EK61" i="1"/>
  <c r="EK60" i="1"/>
  <c r="EK59" i="1"/>
  <c r="EK58" i="1"/>
  <c r="EK57" i="1"/>
  <c r="EJ104" i="1"/>
  <c r="EJ103" i="1"/>
  <c r="EJ102" i="1"/>
  <c r="EJ101" i="1"/>
  <c r="EJ97" i="1"/>
  <c r="EJ96" i="1"/>
  <c r="EJ95" i="1"/>
  <c r="EJ94" i="1"/>
  <c r="EJ93" i="1"/>
  <c r="EJ92" i="1"/>
  <c r="EJ91" i="1"/>
  <c r="EJ90" i="1"/>
  <c r="EJ89" i="1"/>
  <c r="EJ88" i="1"/>
  <c r="EJ87" i="1"/>
  <c r="EJ86" i="1"/>
  <c r="EJ85" i="1"/>
  <c r="EJ84" i="1"/>
  <c r="EJ83" i="1"/>
  <c r="EJ82" i="1"/>
  <c r="EJ81" i="1"/>
  <c r="EJ80" i="1"/>
  <c r="EJ79" i="1"/>
  <c r="EJ78" i="1"/>
  <c r="EJ77" i="1"/>
  <c r="EJ76" i="1"/>
  <c r="EJ75" i="1"/>
  <c r="EJ74" i="1"/>
  <c r="EJ73" i="1"/>
  <c r="EJ72" i="1"/>
  <c r="EJ71" i="1"/>
  <c r="EJ70" i="1"/>
  <c r="EJ69" i="1"/>
  <c r="EJ68" i="1"/>
  <c r="EJ67" i="1"/>
  <c r="EJ66" i="1"/>
  <c r="EJ65" i="1"/>
  <c r="EJ64" i="1"/>
  <c r="EJ63" i="1"/>
  <c r="EJ62" i="1"/>
  <c r="EJ61" i="1"/>
  <c r="EJ59" i="1"/>
  <c r="EJ58" i="1"/>
  <c r="EJ57" i="1"/>
  <c r="EK99" i="1" l="1"/>
  <c r="EJ98" i="1"/>
  <c r="EJ100" i="1"/>
  <c r="EI57" i="1" l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B57" i="1" l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H104" i="1" l="1"/>
  <c r="EH103" i="1"/>
  <c r="EH102" i="1"/>
  <c r="EH101" i="1"/>
  <c r="EH100" i="1"/>
  <c r="EH99" i="1"/>
  <c r="EH98" i="1"/>
  <c r="EH97" i="1"/>
  <c r="EH96" i="1"/>
  <c r="EH95" i="1"/>
  <c r="EH94" i="1"/>
  <c r="EH93" i="1"/>
  <c r="EH92" i="1"/>
  <c r="EH91" i="1"/>
  <c r="EH90" i="1"/>
  <c r="EH89" i="1"/>
  <c r="EH88" i="1"/>
  <c r="EH87" i="1"/>
  <c r="EH86" i="1"/>
  <c r="EH85" i="1"/>
  <c r="EH84" i="1"/>
  <c r="EH83" i="1"/>
  <c r="EH82" i="1"/>
  <c r="EH81" i="1"/>
  <c r="EH80" i="1"/>
  <c r="EH79" i="1"/>
  <c r="EH78" i="1"/>
  <c r="EH77" i="1"/>
  <c r="EH76" i="1"/>
  <c r="EH75" i="1"/>
  <c r="EH74" i="1"/>
  <c r="EH73" i="1"/>
  <c r="EH72" i="1"/>
  <c r="EH71" i="1"/>
  <c r="EH70" i="1"/>
  <c r="EH69" i="1"/>
  <c r="EH68" i="1"/>
  <c r="EH67" i="1"/>
  <c r="EH66" i="1"/>
  <c r="EH65" i="1"/>
  <c r="EH64" i="1"/>
  <c r="EH63" i="1"/>
  <c r="EH62" i="1"/>
  <c r="EH61" i="1"/>
  <c r="EH60" i="1"/>
  <c r="EH59" i="1"/>
  <c r="EH58" i="1"/>
  <c r="EH57" i="1"/>
  <c r="EG58" i="1" l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57" i="1"/>
  <c r="L1" i="3" l="1"/>
  <c r="L75" i="3" l="1"/>
  <c r="L51" i="3"/>
  <c r="L43" i="3"/>
  <c r="L35" i="3"/>
  <c r="L19" i="3"/>
  <c r="L11" i="3"/>
  <c r="L74" i="3"/>
  <c r="L50" i="3"/>
  <c r="L42" i="3"/>
  <c r="L26" i="3"/>
  <c r="L18" i="3"/>
  <c r="L10" i="3"/>
  <c r="L73" i="3"/>
  <c r="L57" i="3"/>
  <c r="L49" i="3"/>
  <c r="L41" i="3"/>
  <c r="L25" i="3"/>
  <c r="L17" i="3"/>
  <c r="L67" i="3"/>
  <c r="L56" i="3"/>
  <c r="L48" i="3"/>
  <c r="L71" i="3" s="1"/>
  <c r="L40" i="3"/>
  <c r="L24" i="3"/>
  <c r="L16" i="3"/>
  <c r="L66" i="3"/>
  <c r="L55" i="3"/>
  <c r="L47" i="3"/>
  <c r="L70" i="3" s="1"/>
  <c r="L39" i="3"/>
  <c r="L23" i="3"/>
  <c r="L15" i="3"/>
  <c r="L54" i="3"/>
  <c r="L46" i="3"/>
  <c r="L69" i="3" s="1"/>
  <c r="L38" i="3"/>
  <c r="L22" i="3"/>
  <c r="L14" i="3"/>
  <c r="L53" i="3"/>
  <c r="L45" i="3"/>
  <c r="L37" i="3"/>
  <c r="L21" i="3"/>
  <c r="L20" i="3"/>
  <c r="L52" i="3"/>
  <c r="L12" i="3"/>
  <c r="L44" i="3"/>
  <c r="L36" i="3"/>
  <c r="L13" i="3"/>
  <c r="L76" i="3"/>
  <c r="L58" i="3" l="1"/>
  <c r="EF104" i="1" l="1"/>
  <c r="EE104" i="1"/>
  <c r="ED104" i="1"/>
  <c r="EF103" i="1"/>
  <c r="EE103" i="1"/>
  <c r="ED103" i="1"/>
  <c r="EF102" i="1"/>
  <c r="EE102" i="1"/>
  <c r="ED102" i="1"/>
  <c r="EF101" i="1"/>
  <c r="EE101" i="1"/>
  <c r="ED101" i="1"/>
  <c r="EF100" i="1"/>
  <c r="EE100" i="1"/>
  <c r="ED100" i="1"/>
  <c r="EF99" i="1"/>
  <c r="EE99" i="1"/>
  <c r="ED99" i="1"/>
  <c r="EF98" i="1"/>
  <c r="EE98" i="1"/>
  <c r="ED98" i="1"/>
  <c r="EF97" i="1"/>
  <c r="EE97" i="1"/>
  <c r="ED97" i="1"/>
  <c r="EF96" i="1"/>
  <c r="EE96" i="1"/>
  <c r="ED96" i="1"/>
  <c r="EF95" i="1"/>
  <c r="EE95" i="1"/>
  <c r="ED95" i="1"/>
  <c r="EF94" i="1"/>
  <c r="EE94" i="1"/>
  <c r="ED94" i="1"/>
  <c r="EF93" i="1"/>
  <c r="EE93" i="1"/>
  <c r="ED93" i="1"/>
  <c r="EF92" i="1"/>
  <c r="EE92" i="1"/>
  <c r="ED92" i="1"/>
  <c r="EF91" i="1"/>
  <c r="EE91" i="1"/>
  <c r="ED91" i="1"/>
  <c r="EF90" i="1"/>
  <c r="EE90" i="1"/>
  <c r="ED90" i="1"/>
  <c r="EF89" i="1"/>
  <c r="EE89" i="1"/>
  <c r="ED89" i="1"/>
  <c r="EF88" i="1"/>
  <c r="EE88" i="1"/>
  <c r="ED88" i="1"/>
  <c r="EF87" i="1"/>
  <c r="EE87" i="1"/>
  <c r="ED87" i="1"/>
  <c r="EF86" i="1"/>
  <c r="EE86" i="1"/>
  <c r="ED86" i="1"/>
  <c r="EF85" i="1"/>
  <c r="EE85" i="1"/>
  <c r="ED85" i="1"/>
  <c r="EF84" i="1"/>
  <c r="EE84" i="1"/>
  <c r="ED84" i="1"/>
  <c r="EF83" i="1"/>
  <c r="EE83" i="1"/>
  <c r="ED83" i="1"/>
  <c r="EF82" i="1"/>
  <c r="EE82" i="1"/>
  <c r="ED82" i="1"/>
  <c r="EF81" i="1"/>
  <c r="EE81" i="1"/>
  <c r="ED81" i="1"/>
  <c r="EF80" i="1"/>
  <c r="EE80" i="1"/>
  <c r="ED80" i="1"/>
  <c r="EF79" i="1"/>
  <c r="EE79" i="1"/>
  <c r="ED79" i="1"/>
  <c r="EF78" i="1"/>
  <c r="EE78" i="1"/>
  <c r="ED78" i="1"/>
  <c r="EF77" i="1"/>
  <c r="EE77" i="1"/>
  <c r="ED77" i="1"/>
  <c r="EF76" i="1"/>
  <c r="EE76" i="1"/>
  <c r="ED76" i="1"/>
  <c r="EF75" i="1"/>
  <c r="EE75" i="1"/>
  <c r="ED75" i="1"/>
  <c r="EF74" i="1"/>
  <c r="EE74" i="1"/>
  <c r="ED74" i="1"/>
  <c r="EF73" i="1"/>
  <c r="EE73" i="1"/>
  <c r="ED73" i="1"/>
  <c r="EF72" i="1"/>
  <c r="EE72" i="1"/>
  <c r="ED72" i="1"/>
  <c r="EF71" i="1"/>
  <c r="EE71" i="1"/>
  <c r="ED71" i="1"/>
  <c r="EF70" i="1"/>
  <c r="EE70" i="1"/>
  <c r="ED70" i="1"/>
  <c r="EF69" i="1"/>
  <c r="EE69" i="1"/>
  <c r="ED69" i="1"/>
  <c r="EF68" i="1"/>
  <c r="EE68" i="1"/>
  <c r="ED68" i="1"/>
  <c r="EF67" i="1"/>
  <c r="EE67" i="1"/>
  <c r="ED67" i="1"/>
  <c r="EF66" i="1"/>
  <c r="EE66" i="1"/>
  <c r="ED66" i="1"/>
  <c r="EF65" i="1"/>
  <c r="EE65" i="1"/>
  <c r="ED65" i="1"/>
  <c r="EF64" i="1"/>
  <c r="EE64" i="1"/>
  <c r="ED64" i="1"/>
  <c r="EF63" i="1"/>
  <c r="EE63" i="1"/>
  <c r="ED63" i="1"/>
  <c r="EF62" i="1"/>
  <c r="EE62" i="1"/>
  <c r="ED62" i="1"/>
  <c r="EF61" i="1"/>
  <c r="EE61" i="1"/>
  <c r="ED61" i="1"/>
  <c r="EF60" i="1"/>
  <c r="EE60" i="1"/>
  <c r="ED60" i="1"/>
  <c r="EF59" i="1"/>
  <c r="EE59" i="1"/>
  <c r="ED59" i="1"/>
  <c r="EF58" i="1"/>
  <c r="EE58" i="1"/>
  <c r="ED58" i="1"/>
  <c r="EF57" i="1"/>
  <c r="EE57" i="1"/>
  <c r="ED5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Alvarado Barrantes</author>
  </authors>
  <commentList>
    <comment ref="A13" authorId="0" shapeId="0" xr:uid="{BFA2545A-5F54-44AA-8740-6F51E1881217}">
      <text>
        <r>
          <rPr>
            <b/>
            <sz val="9"/>
            <color indexed="81"/>
            <rFont val="Tahoma"/>
            <family val="2"/>
          </rPr>
          <t>Impuesto selectivo de consumo importado</t>
        </r>
      </text>
    </comment>
    <comment ref="A1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Consumo Interno</t>
        </r>
        <r>
          <rPr>
            <sz val="9"/>
            <color indexed="81"/>
            <rFont val="Tahoma"/>
            <family val="2"/>
          </rPr>
          <t xml:space="preserve">
Impuesto selectivo del consumo interno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Alvarado Barrantes</author>
  </authors>
  <commentList>
    <comment ref="BB154" authorId="0" shapeId="0" xr:uid="{48942CD3-2ACC-4042-937F-8485D3FA6F17}">
      <text>
        <r>
          <rPr>
            <b/>
            <sz val="9"/>
            <color indexed="81"/>
            <rFont val="Tahoma"/>
            <family val="2"/>
          </rPr>
          <t>Ricardo Alvarado Barrantes:</t>
        </r>
        <r>
          <rPr>
            <sz val="9"/>
            <color indexed="81"/>
            <rFont val="Tahoma"/>
            <family val="2"/>
          </rPr>
          <t xml:space="preserve">
Según el PIB publicado por le Banco Central  el 23 de julio 2018 en la  Revisión del Programa  Monetario.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N2" authorId="0" shapeId="0" xr:uid="{86A661B9-8B20-4CC6-90D1-78612904BA70}">
      <text>
        <r>
          <rPr>
            <b/>
            <sz val="9"/>
            <color indexed="81"/>
            <rFont val="Tahoma"/>
            <family val="2"/>
          </rPr>
          <t>Consumo Interno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6" deleted="1" saveData="1">
    <webPr sourceData="1" parsePre="1" consecutive="1" xl2000="1" htmlTables="1"/>
    <extLst>
      <ext xmlns:x15="http://schemas.microsoft.com/office/spreadsheetml/2010/11/main" uri="{DE250136-89BD-433C-8126-D09CA5730AF9}">
        <x15:connection id="" excludeFromRefreshAll="1"/>
      </ext>
    </extLst>
  </connection>
</connections>
</file>

<file path=xl/sharedStrings.xml><?xml version="1.0" encoding="utf-8"?>
<sst xmlns="http://schemas.openxmlformats.org/spreadsheetml/2006/main" count="1714" uniqueCount="685">
  <si>
    <t>Gobierno Central: ingresos, gastos y financiamiento, base devengado</t>
  </si>
  <si>
    <t>Cifras acumuladas entre enero y el mes t en millones de colones</t>
  </si>
  <si>
    <t>Enero/2006</t>
  </si>
  <si>
    <t>Febrero/2006</t>
  </si>
  <si>
    <t>Marzo/2006</t>
  </si>
  <si>
    <t>Abril/2006</t>
  </si>
  <si>
    <t>Mayo/2006</t>
  </si>
  <si>
    <t>Junio/2006</t>
  </si>
  <si>
    <t>Julio/2006</t>
  </si>
  <si>
    <t>Agosto/2006</t>
  </si>
  <si>
    <t>Septiembre/2006</t>
  </si>
  <si>
    <t>Octubre/2006</t>
  </si>
  <si>
    <t>Noviembre/2006</t>
  </si>
  <si>
    <t>Diciembre/2006</t>
  </si>
  <si>
    <t>Enero/2007</t>
  </si>
  <si>
    <t>Febrero/2007</t>
  </si>
  <si>
    <t>Marzo/2007</t>
  </si>
  <si>
    <t>Abril/2007</t>
  </si>
  <si>
    <t>Mayo/2007</t>
  </si>
  <si>
    <t>Junio/2007</t>
  </si>
  <si>
    <t>Julio/2007</t>
  </si>
  <si>
    <t>Agosto/2007</t>
  </si>
  <si>
    <t>Septiembre/2007</t>
  </si>
  <si>
    <t>Octubre/2007</t>
  </si>
  <si>
    <t>Noviembre/2007</t>
  </si>
  <si>
    <t>Diciembre/2007</t>
  </si>
  <si>
    <t>Enero/2008</t>
  </si>
  <si>
    <t>Febrero/2008</t>
  </si>
  <si>
    <t>Marzo/2008</t>
  </si>
  <si>
    <t>Abril/2008</t>
  </si>
  <si>
    <t>Mayo/2008</t>
  </si>
  <si>
    <t>Junio/2008</t>
  </si>
  <si>
    <t>Julio/2008</t>
  </si>
  <si>
    <t>Agosto/2008</t>
  </si>
  <si>
    <t>Septiembre/2008</t>
  </si>
  <si>
    <t>Octubre/2008</t>
  </si>
  <si>
    <t>Noviembre/2008</t>
  </si>
  <si>
    <t>Diciembre/2008</t>
  </si>
  <si>
    <t>Enero/2009</t>
  </si>
  <si>
    <t>Febrero/2009</t>
  </si>
  <si>
    <t>Marzo/2009</t>
  </si>
  <si>
    <t>Abril/2009</t>
  </si>
  <si>
    <t>Mayo/2009</t>
  </si>
  <si>
    <t>Junio/2009</t>
  </si>
  <si>
    <t>Julio/2009</t>
  </si>
  <si>
    <t>Agosto/2009</t>
  </si>
  <si>
    <t>Septiembre/2009</t>
  </si>
  <si>
    <t>Octubre/2009</t>
  </si>
  <si>
    <t>Noviembre/2009</t>
  </si>
  <si>
    <t>Diciembre/2009</t>
  </si>
  <si>
    <t>Enero/2010</t>
  </si>
  <si>
    <t>Febrero/2010</t>
  </si>
  <si>
    <t>Marzo/2010</t>
  </si>
  <si>
    <t>Abril/2010</t>
  </si>
  <si>
    <t>Mayo/2010</t>
  </si>
  <si>
    <t>Junio/2010</t>
  </si>
  <si>
    <t>Julio/2010</t>
  </si>
  <si>
    <t>Agosto/2010</t>
  </si>
  <si>
    <t>Septiembre/2010</t>
  </si>
  <si>
    <t>Octubre/2010</t>
  </si>
  <si>
    <t>Noviembre/2010</t>
  </si>
  <si>
    <t>Diciembre/2010</t>
  </si>
  <si>
    <t>Enero/2011</t>
  </si>
  <si>
    <t>Febrero/2011</t>
  </si>
  <si>
    <t>Marzo/2011</t>
  </si>
  <si>
    <t>Abril/2011</t>
  </si>
  <si>
    <t>Mayo/2011</t>
  </si>
  <si>
    <t>Junio/2011</t>
  </si>
  <si>
    <t>Julio/2011</t>
  </si>
  <si>
    <t>Agosto/2011</t>
  </si>
  <si>
    <t>Septiembre/2011</t>
  </si>
  <si>
    <t>Octubre/2011</t>
  </si>
  <si>
    <t>Noviembre/2011</t>
  </si>
  <si>
    <t>Diciembre/2011</t>
  </si>
  <si>
    <t>Enero/2012</t>
  </si>
  <si>
    <t>Febrero/2012</t>
  </si>
  <si>
    <t>Marzo/2012</t>
  </si>
  <si>
    <t>Abril/2012</t>
  </si>
  <si>
    <t>Mayo/2012</t>
  </si>
  <si>
    <t>Junio/2012</t>
  </si>
  <si>
    <t>Julio/2012</t>
  </si>
  <si>
    <t>Agosto/2012</t>
  </si>
  <si>
    <t>Septiembre/2012</t>
  </si>
  <si>
    <t>Octubre/2012</t>
  </si>
  <si>
    <t>Noviembre/2012</t>
  </si>
  <si>
    <t>Diciembre/2012</t>
  </si>
  <si>
    <t>Enero/2013</t>
  </si>
  <si>
    <t>Febrero/2013</t>
  </si>
  <si>
    <t>Marzo/2013</t>
  </si>
  <si>
    <t>Abril/2013</t>
  </si>
  <si>
    <t>Mayo/2013</t>
  </si>
  <si>
    <t>Junio/2013</t>
  </si>
  <si>
    <t>Julio/2013</t>
  </si>
  <si>
    <t>Agosto/2013</t>
  </si>
  <si>
    <t>Septiembre/2013</t>
  </si>
  <si>
    <t>Octubre/2013</t>
  </si>
  <si>
    <t>Noviembre/2013</t>
  </si>
  <si>
    <t>Diciembre/2013</t>
  </si>
  <si>
    <t>Enero/2014</t>
  </si>
  <si>
    <t>Febrero/2014</t>
  </si>
  <si>
    <t>Marzo/2014</t>
  </si>
  <si>
    <t>Abril/2014</t>
  </si>
  <si>
    <t>Mayo/2014</t>
  </si>
  <si>
    <t>Junio/2014</t>
  </si>
  <si>
    <t>Julio/2014</t>
  </si>
  <si>
    <t>Agosto/2014</t>
  </si>
  <si>
    <t>Septiembre/2014</t>
  </si>
  <si>
    <t>Octubre/2014</t>
  </si>
  <si>
    <t>Noviembre/2014</t>
  </si>
  <si>
    <t>Diciembre/2014</t>
  </si>
  <si>
    <t>Enero/2015</t>
  </si>
  <si>
    <t>Febrero/2015</t>
  </si>
  <si>
    <t>Marzo/2015</t>
  </si>
  <si>
    <t>Abril/2015</t>
  </si>
  <si>
    <t>Mayo/2015</t>
  </si>
  <si>
    <t>Junio/2015</t>
  </si>
  <si>
    <t>Julio/2015</t>
  </si>
  <si>
    <t>Agosto/2015</t>
  </si>
  <si>
    <t>Septiembre/2015</t>
  </si>
  <si>
    <t>Octubre/2015</t>
  </si>
  <si>
    <t>Noviembre/2015</t>
  </si>
  <si>
    <t>Diciembre/2015</t>
  </si>
  <si>
    <t>Enero/2016</t>
  </si>
  <si>
    <t>Febrero/2016</t>
  </si>
  <si>
    <t>Marzo/2016</t>
  </si>
  <si>
    <t>Abril/2016</t>
  </si>
  <si>
    <t>Mayo/2016</t>
  </si>
  <si>
    <t>Junio/2016</t>
  </si>
  <si>
    <t>Julio/2016</t>
  </si>
  <si>
    <t>Agosto/2016</t>
  </si>
  <si>
    <t>Septiembre/2016</t>
  </si>
  <si>
    <t>Octubre/2016</t>
  </si>
  <si>
    <t>Noviembre/2016</t>
  </si>
  <si>
    <t>Diciembre/2016</t>
  </si>
  <si>
    <t>Enero/2017</t>
  </si>
  <si>
    <t>Febrero/2017</t>
  </si>
  <si>
    <t>Marzo/2017</t>
  </si>
  <si>
    <t>A- Ingresos totales</t>
  </si>
  <si>
    <t xml:space="preserve">     Ingresos corrientes totales</t>
  </si>
  <si>
    <t xml:space="preserve">          Ingresos tributarios totales</t>
  </si>
  <si>
    <t xml:space="preserve">               Aduanas</t>
  </si>
  <si>
    <t xml:space="preserve">                    Sobre importaciones</t>
  </si>
  <si>
    <t xml:space="preserve">                    Sobre exportaciones</t>
  </si>
  <si>
    <t xml:space="preserve">                    Sobre ventas externas</t>
  </si>
  <si>
    <t xml:space="preserve">                    Sobre consumo</t>
  </si>
  <si>
    <t xml:space="preserve">               Impuesto a los Ingresos y Utilidades</t>
  </si>
  <si>
    <t xml:space="preserve">               Ventas internas</t>
  </si>
  <si>
    <t xml:space="preserve">               Consumo</t>
  </si>
  <si>
    <t xml:space="preserve">               Otros Ingresos Tributarios</t>
  </si>
  <si>
    <t xml:space="preserve">          Ingresos no tributarios</t>
  </si>
  <si>
    <t xml:space="preserve">               Contribuciones Sociales</t>
  </si>
  <si>
    <t xml:space="preserve">               Otros Ingresos no tributarios</t>
  </si>
  <si>
    <t xml:space="preserve">               Transferencias</t>
  </si>
  <si>
    <t xml:space="preserve">     Ingresos de capital</t>
  </si>
  <si>
    <t>B- Gastos totales</t>
  </si>
  <si>
    <t xml:space="preserve">     Gastos corrientes totales</t>
  </si>
  <si>
    <t xml:space="preserve">          Remuneraciones</t>
  </si>
  <si>
    <t xml:space="preserve">               Sueldos y salarios</t>
  </si>
  <si>
    <t xml:space="preserve">                    Cargas sociales</t>
  </si>
  <si>
    <t xml:space="preserve">          Gasto en bienes y servicios</t>
  </si>
  <si>
    <t xml:space="preserve">          Transferencias corrientes</t>
  </si>
  <si>
    <t xml:space="preserve">               Transferencias al sector privado</t>
  </si>
  <si>
    <t xml:space="preserve">               Transferencias al sector público</t>
  </si>
  <si>
    <t xml:space="preserve">               Transferencias al resto del mundo</t>
  </si>
  <si>
    <t xml:space="preserve">               Transferencias con recursos externos</t>
  </si>
  <si>
    <t xml:space="preserve">          Servicio de intereses</t>
  </si>
  <si>
    <t xml:space="preserve">               Servicio de intereses de deuda interna</t>
  </si>
  <si>
    <t xml:space="preserve">               Servicio de intereses de deuda externa</t>
  </si>
  <si>
    <t xml:space="preserve">     Gastos de capital totales</t>
  </si>
  <si>
    <t xml:space="preserve">          Inversiones en activos no financieros</t>
  </si>
  <si>
    <t xml:space="preserve">          Transferencias de capital</t>
  </si>
  <si>
    <t xml:space="preserve">               Al sector privado</t>
  </si>
  <si>
    <t xml:space="preserve">               Al sector público</t>
  </si>
  <si>
    <t xml:space="preserve">               Al sector externo</t>
  </si>
  <si>
    <t xml:space="preserve">               Con recursos externos</t>
  </si>
  <si>
    <t xml:space="preserve">     Capitalización Bancos</t>
  </si>
  <si>
    <t xml:space="preserve">     Concesión</t>
  </si>
  <si>
    <t>Resultado primario</t>
  </si>
  <si>
    <t>Ahorro corriente del gobierno central</t>
  </si>
  <si>
    <t>Resultado financiero</t>
  </si>
  <si>
    <t>Resultado financiero como % del PIB</t>
  </si>
  <si>
    <t>Discrepancia estadística</t>
  </si>
  <si>
    <t>Financiamiento</t>
  </si>
  <si>
    <t xml:space="preserve">     Financiamiento interno</t>
  </si>
  <si>
    <t xml:space="preserve">     Financiamiento externo</t>
  </si>
  <si>
    <t>Cifras sin acumular</t>
  </si>
  <si>
    <t>Ingresos corrientes totales</t>
  </si>
  <si>
    <t>Ingresos tributarios totales</t>
  </si>
  <si>
    <t>Aduanas</t>
  </si>
  <si>
    <t>Sobre importaciones</t>
  </si>
  <si>
    <t>Sobre exportaciones</t>
  </si>
  <si>
    <t>Sobre ventas externas</t>
  </si>
  <si>
    <t>Sobre consumo</t>
  </si>
  <si>
    <t>Impuesto a los Ingresos y Utilidades</t>
  </si>
  <si>
    <t>Ventas internas</t>
  </si>
  <si>
    <t>Consumo</t>
  </si>
  <si>
    <t>Otros Ingresos Tributarios</t>
  </si>
  <si>
    <t>Ingresos no tributarios</t>
  </si>
  <si>
    <t>Contribuciones Sociales</t>
  </si>
  <si>
    <t>Otros Ingresos no tributarios</t>
  </si>
  <si>
    <t>Transferencias</t>
  </si>
  <si>
    <t>Ingresos de capital</t>
  </si>
  <si>
    <t>Gastos corrientes totales</t>
  </si>
  <si>
    <t>Remuneraciones</t>
  </si>
  <si>
    <t>Sueldos y salarios</t>
  </si>
  <si>
    <t>Cargas sociales</t>
  </si>
  <si>
    <t>Gasto en bienes y servicios</t>
  </si>
  <si>
    <t>Transferencias corrientes</t>
  </si>
  <si>
    <t>Transferencias al sector privado</t>
  </si>
  <si>
    <t>Transferencias al sector público</t>
  </si>
  <si>
    <t>Transferencias al resto del mundo</t>
  </si>
  <si>
    <t>Transferencias con recursos externos</t>
  </si>
  <si>
    <t>Servicio de intereses</t>
  </si>
  <si>
    <t>Servicio de intereses de deuda interna</t>
  </si>
  <si>
    <t>Servicio de intereses de deuda externa</t>
  </si>
  <si>
    <t>Gastos de capital totales</t>
  </si>
  <si>
    <t>Inversiones en activos no financieros</t>
  </si>
  <si>
    <t>Transferencias de capital</t>
  </si>
  <si>
    <t>Al sector privado</t>
  </si>
  <si>
    <t>Al sector público</t>
  </si>
  <si>
    <t>Al sector externo</t>
  </si>
  <si>
    <t>Con recursos externos</t>
  </si>
  <si>
    <t>Capitalización Bancos</t>
  </si>
  <si>
    <t>Concesión</t>
  </si>
  <si>
    <t>Financiamiento interno</t>
  </si>
  <si>
    <t>Financiamiento externo</t>
  </si>
  <si>
    <t>Fecha</t>
  </si>
  <si>
    <t>Cifras acumuladas</t>
  </si>
  <si>
    <t>Estructura (%)</t>
  </si>
  <si>
    <t>Rubros</t>
  </si>
  <si>
    <t>Fuente: Ministerio de Hacienda y el BCCR.</t>
  </si>
  <si>
    <t>Gasto Primaro por habitante</t>
  </si>
  <si>
    <t>PIB</t>
  </si>
  <si>
    <t>Ingresos totales variación acumulada</t>
  </si>
  <si>
    <t>Ingresos totales variación interanual</t>
  </si>
  <si>
    <t>Variación Interanual Mensual y Acumulada</t>
  </si>
  <si>
    <t>Ingresos tributarios variación acumulada</t>
  </si>
  <si>
    <t>Ingresos tributarios variación interanual</t>
  </si>
  <si>
    <t>Impuesto a los Ingresos y Utilidades variación acumulada</t>
  </si>
  <si>
    <t>Impuesto a los Ingresos y Utilidades variación interanual</t>
  </si>
  <si>
    <t>Impuesto de Ventas variación acumulada</t>
  </si>
  <si>
    <t>Impuesto de Ventas variación interanual</t>
  </si>
  <si>
    <t>Gastos totales variación acumulada</t>
  </si>
  <si>
    <t>Gastos totales variación interanual</t>
  </si>
  <si>
    <t>Remuneraciones variación acumulada</t>
  </si>
  <si>
    <t>Remuneraciones variación interanual</t>
  </si>
  <si>
    <t>Escuela de Economía</t>
  </si>
  <si>
    <t>Gasto Primario por habitante</t>
  </si>
  <si>
    <t>Indicador</t>
  </si>
  <si>
    <t>Participación del gasto en inversión real directa respecto del gasto primario</t>
  </si>
  <si>
    <t>Indicador Solvencia: gastos corrientes respecto a los ingresos corrientes</t>
  </si>
  <si>
    <t>Participación servicios de la deuda (amort. + interes) respecto de los ingresos corrientes</t>
  </si>
  <si>
    <t>Población</t>
  </si>
  <si>
    <t xml:space="preserve">Participación gasto en remuneraciones respecto del gasto primario </t>
  </si>
  <si>
    <t xml:space="preserve">Ingresos corrientes por habitante </t>
  </si>
  <si>
    <t>Transferencias Corrientes</t>
  </si>
  <si>
    <t>Ingresos Totales del Gobierno Central</t>
  </si>
  <si>
    <t>Ingresos Tributarios del Gobierno Central</t>
  </si>
  <si>
    <t>Impuesto: Ingresos y Utilidades</t>
  </si>
  <si>
    <t>Impuesto de Ventas</t>
  </si>
  <si>
    <t>Gastos Totales del Gobierno Central</t>
  </si>
  <si>
    <t>Remuneraciones del Gobierno Central</t>
  </si>
  <si>
    <t>Indicadores agregados fiscales</t>
  </si>
  <si>
    <t>Gastos Corrientes variación acumulada</t>
  </si>
  <si>
    <t>Gastos Corrientes variación interanual</t>
  </si>
  <si>
    <t>Gastos Corrientes del Gobierno Central</t>
  </si>
  <si>
    <t>Estructura de Gastos Corrientes por Gastos</t>
  </si>
  <si>
    <t>Servicio de intereses variación interanual</t>
  </si>
  <si>
    <t>Servicio de intereses variación acumulada</t>
  </si>
  <si>
    <t>Transferencias Corrientes variación acumulada</t>
  </si>
  <si>
    <t>Transferencias Corrientes variación interanual</t>
  </si>
  <si>
    <t>Transferencias de Capital variación acumulada</t>
  </si>
  <si>
    <t>Transferencias de Capital variación interanual</t>
  </si>
  <si>
    <t>Transferencias de Capital</t>
  </si>
  <si>
    <t>Gasto en bienes y servicios variación interanual</t>
  </si>
  <si>
    <t>Gasto en bienes y servicios variación acumulada</t>
  </si>
  <si>
    <t>Impuesto de Aduanas</t>
  </si>
  <si>
    <t>Resultado Primario y Financiero</t>
  </si>
  <si>
    <t>Como porcentaje del PIB</t>
  </si>
  <si>
    <t>Resultado Primario del Gobierno Central</t>
  </si>
  <si>
    <t>Ahorro Corriente del Gobierno Central</t>
  </si>
  <si>
    <t>Participación servicios de la deuda (interes) respecto a los ingresos corrientes</t>
  </si>
  <si>
    <t>https://www.entrerios.gov.ar/minecon/userfiles/files/otros_archivos/IndFisFin2013.pdf</t>
  </si>
  <si>
    <t>Ingresos tributarios por habitante</t>
  </si>
  <si>
    <t>Gasto en Remuneraciones por habitante</t>
  </si>
  <si>
    <t>Impuesto de Ventas por habitante</t>
  </si>
  <si>
    <t>Indicador Solvencia:  ingresos corrientes respecto a los gastos corrientes</t>
  </si>
  <si>
    <t>Ingresos Tributarios respecto al PIB</t>
  </si>
  <si>
    <t>Indicadores de Ingreso</t>
  </si>
  <si>
    <t>Indicadores de Gasto</t>
  </si>
  <si>
    <t>Ingresos totales respecto al PIB</t>
  </si>
  <si>
    <t>Impuesto del Ventas respecto al PIB</t>
  </si>
  <si>
    <t>Remuneraciones respecto al PIB</t>
  </si>
  <si>
    <t>Gasto total respecto al PIB</t>
  </si>
  <si>
    <t>Gasto de capital respecto del gasto primario</t>
  </si>
  <si>
    <t>Gasto primario del Gobierno Central por habitante</t>
  </si>
  <si>
    <t>Gasto de capital respecto al PIB</t>
  </si>
  <si>
    <t>Ingresos y utilidades como porcentaje de los Ingresos Tributarios</t>
  </si>
  <si>
    <t>Pago de intereses % del PIB</t>
  </si>
  <si>
    <t>Resultado Primario como porcentaje del PIB</t>
  </si>
  <si>
    <t>Pago de intereses como porcentaje del PIB</t>
  </si>
  <si>
    <t>Resultado financiero como porcentaje del PIB</t>
  </si>
  <si>
    <t>Universidad Nacional de Costa Rica</t>
  </si>
  <si>
    <t>Abril/2017</t>
  </si>
  <si>
    <t>Variación acumulada</t>
  </si>
  <si>
    <t>Variación porcentual del nivel del mes respecto al mismo mes del año anterior.</t>
  </si>
  <si>
    <t>Nota Técnica</t>
  </si>
  <si>
    <t>Glosario de Términos</t>
  </si>
  <si>
    <t>http://www.bcrp.gob.pe/docs/Publicaciones/Guia-Metodologica/Guia-Metodologica-10.pdf</t>
  </si>
  <si>
    <t>Resultado y Financiamiento del Gobierno Central cifras acumuladas</t>
  </si>
  <si>
    <t>CIFRAS DEL GOBIERNO CENTRAL</t>
  </si>
  <si>
    <t>Gasto Corriente</t>
  </si>
  <si>
    <t>Gobierno Central</t>
  </si>
  <si>
    <t>Resultado Primario</t>
  </si>
  <si>
    <t>corresponde a la diferencia de los ingresos (corrientes y de capital) y los gastos no financieros (corrientes y de capital, excluyendo intereses).</t>
  </si>
  <si>
    <t>corresponde a un aumento del patrimonio neto como resultado de una transacción. Los ingresos del gobierno central se clasifican en ingresos corrientes y de capital.</t>
  </si>
  <si>
    <t>Ingresos corrientes</t>
  </si>
  <si>
    <t>Ingresos tributarios</t>
  </si>
  <si>
    <t>Comprende el gasto en sueldos y salarios incurridos por los diversos pliegos del gobierno central.</t>
  </si>
  <si>
    <t>Bienes y servicios</t>
  </si>
  <si>
    <t xml:space="preserve"> Incluye los gastos efectuados por la adquisición de bienes con vida útil menor a un año y el alquiler de servicios por todos los pliegos del gobierno central</t>
  </si>
  <si>
    <t>Defición del indicador</t>
  </si>
  <si>
    <t>Numerador</t>
  </si>
  <si>
    <t>Denominardor</t>
  </si>
  <si>
    <t>Definición</t>
  </si>
  <si>
    <t xml:space="preserve">Gasto Primario: suma de gastos corrientes y de capital, excluidos los pagos por intereses de deudapública ejecutado
</t>
  </si>
  <si>
    <t>Variación porcentual del nivel del mes vigente respecto al nivel del año anterior.</t>
  </si>
  <si>
    <t>Mayo/2017</t>
  </si>
  <si>
    <t>Ingresos totales</t>
  </si>
  <si>
    <t>Ingresos Totales</t>
  </si>
  <si>
    <t>Producto Interno Bruto a precios corrientes</t>
  </si>
  <si>
    <t>Indicador Solvencia</t>
  </si>
  <si>
    <t>Gastos corrientes</t>
  </si>
  <si>
    <t>Gasto total</t>
  </si>
  <si>
    <t>Gasto de capital</t>
  </si>
  <si>
    <t>Gasto Primario</t>
  </si>
  <si>
    <t>Gasto primario</t>
  </si>
  <si>
    <t>Pado de servicios de interes de la deuda</t>
  </si>
  <si>
    <t>Imgresos Corrientes</t>
  </si>
  <si>
    <t>Resultado financiero (incluye resultado primario más intereses)</t>
  </si>
  <si>
    <t>Programa de Estudios Fiscales</t>
  </si>
  <si>
    <t>Año</t>
  </si>
  <si>
    <t>Elaborado con información al día</t>
  </si>
  <si>
    <t>Evolución de indicadores fiscales seleccionados</t>
  </si>
  <si>
    <t>Nota técnica</t>
  </si>
  <si>
    <t>Ingresos Tributarios respecto al PIB (Presión Tributaria)</t>
  </si>
  <si>
    <t>Gasto de Remuneraciones respecto a Ingresos Corrientes</t>
  </si>
  <si>
    <t>Detalle del Gobierno Central cifras acumuladas, base devengado</t>
  </si>
  <si>
    <t>Variación acumulada (%)</t>
  </si>
  <si>
    <t>Gráficos</t>
  </si>
  <si>
    <t>Al mes de</t>
  </si>
  <si>
    <t>Ingresos del Gobierno Central, principales variables fiscales</t>
  </si>
  <si>
    <t>Gastos del Gobierno Central, principales variables fiscales</t>
  </si>
  <si>
    <t>Financiamiento del Gobierno Central, principales variables fiscales</t>
  </si>
  <si>
    <t>n.a.</t>
  </si>
  <si>
    <t>Resultado financiero (A-B)</t>
  </si>
  <si>
    <t>C- Gasto Total (sin Intereses)</t>
  </si>
  <si>
    <t>Resultado primario (A - C)</t>
  </si>
  <si>
    <t>Pago de intereses</t>
  </si>
  <si>
    <t>Resultado primario como % del PIB</t>
  </si>
  <si>
    <t>Pago de intereses como % del PIB</t>
  </si>
  <si>
    <t>Gastos del Gobierno Central cifras acumuladas</t>
  </si>
  <si>
    <t>Principales partidas del Resultado financiero, variación interanual y acumulada</t>
  </si>
  <si>
    <t>Principales partidas de Gastos, variación interanual y acumulada</t>
  </si>
  <si>
    <t>Principales partidas del Ingresos, variación interanual y acumulada</t>
  </si>
  <si>
    <t>Ahorro Corriente</t>
  </si>
  <si>
    <t>abarca todas las entidades que están consideradas en el Presupuesto General de la República: Poder Legislativo, Ejecutivo y Judicial, además del Tribunal Supremo de Elecciones (TSE). No incluye a las instituciones de seguridad social, Universidades Nacionales y Gobiernos Locales (Municipalidades)</t>
  </si>
  <si>
    <t>corresponde a la diferencia de los ingresos corrientes y los gastos corrientes.</t>
  </si>
  <si>
    <t>Los ingresos corrientes se clasifican en ingresos tributarios y no tributarios.</t>
  </si>
  <si>
    <t>consideran al monto de impuestos pagados por los contribuyentes al gobierno central, registrados a partir de la fecha de acreditación, donde se incluyen impuestos de Aduanas; Impuestos a los Ingresos y Utilidades; Ventas y Consumo; entre otros.</t>
  </si>
  <si>
    <t>consideran al monto de impuestos pagados por los contribuyentes al gobierno central, registrados a partir de la fecha de acreditación, donde se incluyen impuestos a las Contribuciones Sociales; Otros ingresos no tributarios y Transferencias.</t>
  </si>
  <si>
    <t xml:space="preserve">corresponden a egresos de naturaleza periódica destinados a la adquisición y contratación de bienes y servicios; la planilla de remuneraciones y pensiones a cargo del gobierno central así como a la transferencia de recursos a otras entidades del sector público y/o al sector privado. </t>
  </si>
  <si>
    <t>Este rubro comprende el gasto en pensiones,  los montos transferidos al resto del sector público y privado</t>
  </si>
  <si>
    <t>Ingresos del Gobierno Central cifras acumuladas</t>
  </si>
  <si>
    <t xml:space="preserve">Ingresos del Gobierno Central </t>
  </si>
  <si>
    <t>Gastos del Gobierno Central</t>
  </si>
  <si>
    <t>Resultado y Financiamiento del Gobierno Central</t>
  </si>
  <si>
    <r>
      <t xml:space="preserve">Tendencia </t>
    </r>
    <r>
      <rPr>
        <b/>
        <sz val="10"/>
        <color theme="1" tint="0.34998626667073579"/>
        <rFont val="Calibri"/>
        <family val="2"/>
        <scheme val="minor"/>
      </rPr>
      <t>(2010-2017)</t>
    </r>
  </si>
  <si>
    <t>Junio 2017</t>
  </si>
  <si>
    <t>Julio 2017</t>
  </si>
  <si>
    <t>Agosto 2017</t>
  </si>
  <si>
    <t>Setiembre 2017</t>
  </si>
  <si>
    <t>Octubre 2017</t>
  </si>
  <si>
    <t>Noviembre 2017</t>
  </si>
  <si>
    <t>Diciembre 2017</t>
  </si>
  <si>
    <t>Enero/2018</t>
  </si>
  <si>
    <t>Ingresos 1.1</t>
  </si>
  <si>
    <t>Ingresos 1.2</t>
  </si>
  <si>
    <t>43/51</t>
  </si>
  <si>
    <t>31/51</t>
  </si>
  <si>
    <t>6/5</t>
  </si>
  <si>
    <t>11/5</t>
  </si>
  <si>
    <t>12/5</t>
  </si>
  <si>
    <t>13/5</t>
  </si>
  <si>
    <t>14/5</t>
  </si>
  <si>
    <t>9 + 12</t>
  </si>
  <si>
    <t>Ingresos 1.3</t>
  </si>
  <si>
    <t>En miles de millones de colones</t>
  </si>
  <si>
    <t>Gastos totales (excluye intereses)</t>
  </si>
  <si>
    <t>Resultado Primario, Financiero y Pago en Intereses del Gobierno Central</t>
  </si>
  <si>
    <t>Resultado Primario, Ingresos y Gastos (excluyendo intereses) del Gobierno Central</t>
  </si>
  <si>
    <t>Resultado Primario % del PIB</t>
  </si>
  <si>
    <t>Gastos totales</t>
  </si>
  <si>
    <t>Resultado Financiero, Ingresos y Gastos del Gobierno Central</t>
  </si>
  <si>
    <t>Gastos totales (excluye intereses) como % del PIB</t>
  </si>
  <si>
    <t>Febrero/2018</t>
  </si>
  <si>
    <t>En miles de millones de Colones</t>
  </si>
  <si>
    <t>Resultado primario por habitante</t>
  </si>
  <si>
    <t>Resultado financiero por habitante</t>
  </si>
  <si>
    <t>Marzo/2018</t>
  </si>
  <si>
    <t>Abril/2018</t>
  </si>
  <si>
    <t>Mayo/2018</t>
  </si>
  <si>
    <t>Junio/2018</t>
  </si>
  <si>
    <t xml:space="preserve"> Julio/2018</t>
  </si>
  <si>
    <t xml:space="preserve"> Agosto/2018</t>
  </si>
  <si>
    <t>Columna1</t>
  </si>
  <si>
    <t>Formato BCCR</t>
  </si>
  <si>
    <t>Junio/2017</t>
  </si>
  <si>
    <t>Julio/2017</t>
  </si>
  <si>
    <t>Agosto/2017</t>
  </si>
  <si>
    <t>Septiembre/2017</t>
  </si>
  <si>
    <t>Octubre/2017</t>
  </si>
  <si>
    <t>Noviembre/2017</t>
  </si>
  <si>
    <t>Diciembre/2017</t>
  </si>
  <si>
    <t>Julio/2018</t>
  </si>
  <si>
    <t>Agosto/2018</t>
  </si>
  <si>
    <t>Septiembre/2018</t>
  </si>
  <si>
    <t>Octubre/2018</t>
  </si>
  <si>
    <t>Noviembre/2018</t>
  </si>
  <si>
    <t>Diciembre/2018</t>
  </si>
  <si>
    <t/>
  </si>
  <si>
    <t>Enero/2019</t>
  </si>
  <si>
    <t>Febrero/2019</t>
  </si>
  <si>
    <t>Marzo/2019</t>
  </si>
  <si>
    <t>Abril/2019</t>
  </si>
  <si>
    <t>Mayo/2019</t>
  </si>
  <si>
    <t>Junio/2019</t>
  </si>
  <si>
    <t>Julio/2019</t>
  </si>
  <si>
    <t>Agosto/2019</t>
  </si>
  <si>
    <t>Septiembre/2019</t>
  </si>
  <si>
    <t>Octubre/2019</t>
  </si>
  <si>
    <t>Noviembre/2019</t>
  </si>
  <si>
    <t xml:space="preserve">Series  Mensuales </t>
  </si>
  <si>
    <t>Mes</t>
  </si>
  <si>
    <t xml:space="preserve">Fecha \ Unidad </t>
  </si>
  <si>
    <t>%</t>
  </si>
  <si>
    <t>Variables derivadas</t>
  </si>
  <si>
    <t xml:space="preserve">II. DEUDA PÚBLICA EXTERNA </t>
  </si>
  <si>
    <t>III. DEUDA PUBLICA TOTAL (I+II)</t>
  </si>
  <si>
    <t xml:space="preserve">   Deuda del Gobierno Central/PIB (Incluye Int+Ext)</t>
  </si>
  <si>
    <t>Ingresos Corrientes, tasa de variación interanual</t>
  </si>
  <si>
    <t>Relación Gasto Capital / Gasto Total, en porcentajes</t>
  </si>
  <si>
    <t>Ingresos y utilidades / Ingresos Tributarios, en porcentajes</t>
  </si>
  <si>
    <t>MN/ME</t>
  </si>
  <si>
    <t>Millones en MN</t>
  </si>
  <si>
    <t>Operaciones mensuales del Gobierno Central en MN</t>
  </si>
  <si>
    <t>1/ Utiliza el tipo de cambio de venta del último día hábil del mes del Sector Público no Bancario, publicado por el Banco Central de Costa Rica.</t>
  </si>
  <si>
    <t>Diciembre/2019</t>
  </si>
  <si>
    <t>Enero/2020</t>
  </si>
  <si>
    <t>Febrero/2020</t>
  </si>
  <si>
    <r>
      <rPr>
        <b/>
        <sz val="10"/>
        <color theme="4" tint="-0.499984740745262"/>
        <rFont val="Arial"/>
        <family val="2"/>
      </rPr>
      <t>ADVERTENCIA</t>
    </r>
    <r>
      <rPr>
        <sz val="10"/>
        <color theme="4" tint="-0.499984740745262"/>
        <rFont val="Arial"/>
        <family val="2"/>
      </rPr>
      <t xml:space="preserve">
La Escuela de Economía de la Universidad Nacional (ESEUNA) y el Programa de Estudios Fiscales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theme="4" tint="-0.499984740745262"/>
        <rFont val="Arial"/>
        <family val="2"/>
      </rPr>
      <t>Derechos Reservados © 2020</t>
    </r>
  </si>
  <si>
    <t>Marzo/2020</t>
  </si>
  <si>
    <t>Abril/2020</t>
  </si>
  <si>
    <t>Mayo/2020</t>
  </si>
  <si>
    <t>Junio/2020</t>
  </si>
  <si>
    <t>Julio/2020</t>
  </si>
  <si>
    <t>Agosto/2020</t>
  </si>
  <si>
    <t>enero</t>
  </si>
  <si>
    <t>febrero</t>
  </si>
  <si>
    <t>marzo</t>
  </si>
  <si>
    <t xml:space="preserve">abril 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</si>
  <si>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</si>
  <si>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</si>
  <si>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</si>
  <si>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</si>
  <si>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</si>
  <si>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</si>
  <si>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</si>
  <si>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</si>
  <si>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Deuda Pública del Gobierno Central</t>
  </si>
  <si>
    <t xml:space="preserve"> I. DEUDA PUBLICA INTERNA </t>
  </si>
  <si>
    <r>
      <t xml:space="preserve">  Tipo de cambio    </t>
    </r>
    <r>
      <rPr>
        <b/>
        <vertAlign val="superscript"/>
        <sz val="10"/>
        <color theme="1"/>
        <rFont val="Calibri Light"/>
        <family val="2"/>
        <scheme val="major"/>
      </rPr>
      <t xml:space="preserve"> 1/</t>
    </r>
  </si>
  <si>
    <t>Reporte de Estadísitcas Fiscales</t>
  </si>
  <si>
    <t>Reporte Mensual de Estadísitcas Fiscales</t>
  </si>
  <si>
    <t>Gasto Totales</t>
  </si>
  <si>
    <t>corresponden a los  gastos corrientes, gastos de capital y  concesión de préstamos.</t>
  </si>
  <si>
    <t>Gasto en Remuneraciones respecto del gasto corriente del GC</t>
  </si>
  <si>
    <t>Indicadores de Resultado Financiero</t>
  </si>
  <si>
    <t>Servicios de la deuda (interes) respecto a los ingresos corrientes</t>
  </si>
  <si>
    <t>Pago de servicios de interes de la deuda</t>
  </si>
  <si>
    <t>Variación interanual</t>
  </si>
  <si>
    <t>ENVÍENOS SU CONSULTA</t>
  </si>
  <si>
    <t>proyecto.fiscal@una.cr</t>
  </si>
  <si>
    <t>Setiembre/2020</t>
  </si>
  <si>
    <t>n.d.</t>
  </si>
  <si>
    <t>Octubre/2020</t>
  </si>
  <si>
    <t>Fuente: Elaboración del Programa de Estudios Fiscales con datos del Ministerio de Hacienda y el BCCR.</t>
  </si>
  <si>
    <t>2/ Según el PIB publicado por el Banco Central  en noviembre de  2020.</t>
  </si>
  <si>
    <r>
      <t xml:space="preserve">PIB Corrientes </t>
    </r>
    <r>
      <rPr>
        <b/>
        <vertAlign val="superscript"/>
        <sz val="10"/>
        <color theme="1"/>
        <rFont val="Calibri Light"/>
        <family val="2"/>
        <scheme val="major"/>
      </rPr>
      <t>2/</t>
    </r>
  </si>
  <si>
    <t>2006-1</t>
  </si>
  <si>
    <t>2006-2</t>
  </si>
  <si>
    <t>2006-3</t>
  </si>
  <si>
    <t>2006-4</t>
  </si>
  <si>
    <t>2006-5</t>
  </si>
  <si>
    <t>2006-6</t>
  </si>
  <si>
    <t>2006-7</t>
  </si>
  <si>
    <t>2006-8</t>
  </si>
  <si>
    <t>2006-9</t>
  </si>
  <si>
    <t>2006-10</t>
  </si>
  <si>
    <t>2006-11</t>
  </si>
  <si>
    <t>2006-12</t>
  </si>
  <si>
    <t>2007-1</t>
  </si>
  <si>
    <t>2007-2</t>
  </si>
  <si>
    <t>2007-3</t>
  </si>
  <si>
    <t>2007-4</t>
  </si>
  <si>
    <t>2007-5</t>
  </si>
  <si>
    <t>2007-6</t>
  </si>
  <si>
    <t>2007-7</t>
  </si>
  <si>
    <t>2007-8</t>
  </si>
  <si>
    <t>2007-9</t>
  </si>
  <si>
    <t>2007-10</t>
  </si>
  <si>
    <t>2007-11</t>
  </si>
  <si>
    <t>2007-12</t>
  </si>
  <si>
    <t>2008-1</t>
  </si>
  <si>
    <t>2008-2</t>
  </si>
  <si>
    <t>2008-3</t>
  </si>
  <si>
    <t>2008-4</t>
  </si>
  <si>
    <t>2008-5</t>
  </si>
  <si>
    <t>2008-6</t>
  </si>
  <si>
    <t>2008-7</t>
  </si>
  <si>
    <t>2008-8</t>
  </si>
  <si>
    <t>2008-9</t>
  </si>
  <si>
    <t>2008-10</t>
  </si>
  <si>
    <t>2008-11</t>
  </si>
  <si>
    <t>2008-12</t>
  </si>
  <si>
    <t>2009-1</t>
  </si>
  <si>
    <t>2009-2</t>
  </si>
  <si>
    <t>2009-3</t>
  </si>
  <si>
    <t>2009-4</t>
  </si>
  <si>
    <t>2009-5</t>
  </si>
  <si>
    <t>2009-6</t>
  </si>
  <si>
    <t>2009-7</t>
  </si>
  <si>
    <t>2009-8</t>
  </si>
  <si>
    <t>2009-9</t>
  </si>
  <si>
    <t>2009-10</t>
  </si>
  <si>
    <t>2009-11</t>
  </si>
  <si>
    <t>2009-12</t>
  </si>
  <si>
    <t>2010-1</t>
  </si>
  <si>
    <t>2010-2</t>
  </si>
  <si>
    <t>2010-3</t>
  </si>
  <si>
    <t>2010-4</t>
  </si>
  <si>
    <t>2010-5</t>
  </si>
  <si>
    <t>2010-6</t>
  </si>
  <si>
    <t>2010-7</t>
  </si>
  <si>
    <t>2010-8</t>
  </si>
  <si>
    <t>2010-9</t>
  </si>
  <si>
    <t>2010-10</t>
  </si>
  <si>
    <t>2010-11</t>
  </si>
  <si>
    <t>2010-12</t>
  </si>
  <si>
    <t>2011-1</t>
  </si>
  <si>
    <t>2011-2</t>
  </si>
  <si>
    <t>2011-3</t>
  </si>
  <si>
    <t>2011-4</t>
  </si>
  <si>
    <t>2011-5</t>
  </si>
  <si>
    <t>2011-6</t>
  </si>
  <si>
    <t>2011-7</t>
  </si>
  <si>
    <t>2011-8</t>
  </si>
  <si>
    <t>2011-9</t>
  </si>
  <si>
    <t>2011-10</t>
  </si>
  <si>
    <t>2011-11</t>
  </si>
  <si>
    <t>2011-12</t>
  </si>
  <si>
    <t>2012-1</t>
  </si>
  <si>
    <t>2012-2</t>
  </si>
  <si>
    <t>2012-3</t>
  </si>
  <si>
    <t>2012-4</t>
  </si>
  <si>
    <t>2012-5</t>
  </si>
  <si>
    <t>2012-6</t>
  </si>
  <si>
    <t>2012-7</t>
  </si>
  <si>
    <t>2012-8</t>
  </si>
  <si>
    <t>2012-9</t>
  </si>
  <si>
    <t>2012-10</t>
  </si>
  <si>
    <t>2012-11</t>
  </si>
  <si>
    <t>2012-12</t>
  </si>
  <si>
    <t>2013-1</t>
  </si>
  <si>
    <t>2013-2</t>
  </si>
  <si>
    <t>2013-3</t>
  </si>
  <si>
    <t>2013-4</t>
  </si>
  <si>
    <t>2013-5</t>
  </si>
  <si>
    <t>2013-6</t>
  </si>
  <si>
    <t>2013-7</t>
  </si>
  <si>
    <t>2013-8</t>
  </si>
  <si>
    <t>2013-9</t>
  </si>
  <si>
    <t>2013-10</t>
  </si>
  <si>
    <t>2013-11</t>
  </si>
  <si>
    <t>2013-12</t>
  </si>
  <si>
    <t>2014-1</t>
  </si>
  <si>
    <t>2014-2</t>
  </si>
  <si>
    <t>2014-3</t>
  </si>
  <si>
    <t>2014-4</t>
  </si>
  <si>
    <t>2014-5</t>
  </si>
  <si>
    <t>2014-6</t>
  </si>
  <si>
    <t>2014-7</t>
  </si>
  <si>
    <t>2014-8</t>
  </si>
  <si>
    <t>2014-9</t>
  </si>
  <si>
    <t>2014-10</t>
  </si>
  <si>
    <t>2014-11</t>
  </si>
  <si>
    <t>2014-12</t>
  </si>
  <si>
    <t>2015-1</t>
  </si>
  <si>
    <t>2015-2</t>
  </si>
  <si>
    <t>2015-3</t>
  </si>
  <si>
    <t>2015-4</t>
  </si>
  <si>
    <t>2015-5</t>
  </si>
  <si>
    <t>2015-6</t>
  </si>
  <si>
    <t>2015-7</t>
  </si>
  <si>
    <t>2015-8</t>
  </si>
  <si>
    <t>2015-9</t>
  </si>
  <si>
    <t>2015-10</t>
  </si>
  <si>
    <t>2015-11</t>
  </si>
  <si>
    <t>2015-12</t>
  </si>
  <si>
    <t>2016-1</t>
  </si>
  <si>
    <t>2016-2</t>
  </si>
  <si>
    <t>2016-3</t>
  </si>
  <si>
    <t>2016-4</t>
  </si>
  <si>
    <t>2016-5</t>
  </si>
  <si>
    <t>2016-6</t>
  </si>
  <si>
    <t>2016-7</t>
  </si>
  <si>
    <t>2016-8</t>
  </si>
  <si>
    <t>2016-9</t>
  </si>
  <si>
    <t>2016-10</t>
  </si>
  <si>
    <t>2016-11</t>
  </si>
  <si>
    <t>2016-12</t>
  </si>
  <si>
    <t>2017-1</t>
  </si>
  <si>
    <t>2017-2</t>
  </si>
  <si>
    <t>2017-3</t>
  </si>
  <si>
    <t>2017-4</t>
  </si>
  <si>
    <t>2017-5</t>
  </si>
  <si>
    <t>2017-6</t>
  </si>
  <si>
    <t>2017-7</t>
  </si>
  <si>
    <t>2017-8</t>
  </si>
  <si>
    <t>2017-9</t>
  </si>
  <si>
    <t>2017-10</t>
  </si>
  <si>
    <t>2017-11</t>
  </si>
  <si>
    <t>2017-12</t>
  </si>
  <si>
    <t>2018-1</t>
  </si>
  <si>
    <t>2018-2</t>
  </si>
  <si>
    <t>2018-3</t>
  </si>
  <si>
    <t>2018-4</t>
  </si>
  <si>
    <t>2018-5</t>
  </si>
  <si>
    <t>2018-6</t>
  </si>
  <si>
    <t>2018-7</t>
  </si>
  <si>
    <t>2018-8</t>
  </si>
  <si>
    <t>2018-9</t>
  </si>
  <si>
    <t>2018-10</t>
  </si>
  <si>
    <t>2018-11</t>
  </si>
  <si>
    <t>2018-12</t>
  </si>
  <si>
    <t>2019-1</t>
  </si>
  <si>
    <t>2019-2</t>
  </si>
  <si>
    <t>2019-3</t>
  </si>
  <si>
    <t>2019-4</t>
  </si>
  <si>
    <t>2019-5</t>
  </si>
  <si>
    <t>2019-6</t>
  </si>
  <si>
    <t>2019-7</t>
  </si>
  <si>
    <t>2019-8</t>
  </si>
  <si>
    <t>2019-9</t>
  </si>
  <si>
    <t>2019-10</t>
  </si>
  <si>
    <t>2019-11</t>
  </si>
  <si>
    <t>2019-12</t>
  </si>
  <si>
    <t>2020-1</t>
  </si>
  <si>
    <t>2020-2</t>
  </si>
  <si>
    <t>2020-3</t>
  </si>
  <si>
    <t>2020-4</t>
  </si>
  <si>
    <t>2020-5</t>
  </si>
  <si>
    <t>2020-6</t>
  </si>
  <si>
    <t>2020-7</t>
  </si>
  <si>
    <t>2020-8</t>
  </si>
  <si>
    <t>2020-9</t>
  </si>
  <si>
    <t>2020-10</t>
  </si>
  <si>
    <t>2020-11</t>
  </si>
  <si>
    <t>2020-12</t>
  </si>
  <si>
    <t>Octubre</t>
  </si>
  <si>
    <t>Octubre 2020</t>
  </si>
  <si>
    <t>Al mes de Octubre del 2020</t>
  </si>
  <si>
    <t>Octubre 2009 - 2020</t>
  </si>
  <si>
    <t>Acumulado al mes de Octubre 2009 - 2020</t>
  </si>
  <si>
    <t>Cifras acumuladas al mes de Octubre del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</si>
</sst>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0.0"/>
    <numFmt numFmtId="166" formatCode="#,##0.0"/>
    <numFmt numFmtId="167" formatCode="0.0%"/>
    <numFmt numFmtId="168" formatCode="&quot;₡&quot;#,##0"/>
    <numFmt numFmtId="169" formatCode="[$-C0A]d\ &quot;de&quot;\ mmmm\ &quot;de&quot;\ yyyy;@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1"/>
      <color theme="1"/>
      <name val="Calibri"/>
      <family val="2"/>
    </font>
    <font>
      <b/>
      <u/>
      <sz val="14"/>
      <color theme="4" tint="-0.499984740745262"/>
      <name val="Calibri"/>
      <family val="2"/>
    </font>
    <font>
      <b/>
      <sz val="14"/>
      <color theme="4" tint="-0.499984740745262"/>
      <name val="Calibri"/>
      <family val="2"/>
    </font>
    <font>
      <sz val="14"/>
      <color theme="4" tint="-0.499984740745262"/>
      <name val="Calibri"/>
      <family val="2"/>
    </font>
    <font>
      <sz val="11"/>
      <color theme="4" tint="-0.499984740745262"/>
      <name val="Calibri"/>
      <family val="2"/>
    </font>
    <font>
      <sz val="10"/>
      <color theme="4" tint="-0.499984740745262"/>
      <name val="Calibri"/>
      <family val="2"/>
    </font>
    <font>
      <b/>
      <sz val="14"/>
      <color theme="3"/>
      <name val="Tahoma"/>
      <family val="2"/>
    </font>
    <font>
      <b/>
      <sz val="18"/>
      <color theme="3"/>
      <name val="Tahoma"/>
      <family val="2"/>
    </font>
    <font>
      <sz val="18"/>
      <color theme="0"/>
      <name val="Calibri Light"/>
      <family val="2"/>
      <scheme val="major"/>
    </font>
    <font>
      <b/>
      <sz val="10"/>
      <name val="Arial"/>
      <family val="2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b/>
      <sz val="11"/>
      <color theme="3" tint="-0.499984740745262"/>
      <name val="Arial"/>
      <family val="2"/>
    </font>
    <font>
      <sz val="12"/>
      <color theme="4" tint="-0.499984740745262"/>
      <name val="Arial"/>
      <family val="2"/>
    </font>
    <font>
      <b/>
      <sz val="14"/>
      <color theme="3" tint="-0.499984740745262"/>
      <name val="Tahoma"/>
      <family val="2"/>
    </font>
    <font>
      <sz val="14"/>
      <color theme="4" tint="-0.499984740745262"/>
      <name val="Tahoma"/>
      <family val="2"/>
    </font>
    <font>
      <sz val="14"/>
      <name val="Tahoma"/>
      <family val="2"/>
    </font>
    <font>
      <sz val="11"/>
      <color theme="4" tint="-0.499984740745262"/>
      <name val="Arial"/>
      <family val="2"/>
    </font>
    <font>
      <b/>
      <sz val="10"/>
      <color theme="1" tint="0.3499862666707357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 Light"/>
      <family val="1"/>
      <scheme val="major"/>
    </font>
    <font>
      <b/>
      <sz val="12"/>
      <color theme="0"/>
      <name val="Calibri Light"/>
      <family val="1"/>
      <scheme val="major"/>
    </font>
    <font>
      <b/>
      <sz val="16"/>
      <color theme="0"/>
      <name val="Calibri Light"/>
      <family val="1"/>
      <scheme val="major"/>
    </font>
    <font>
      <b/>
      <sz val="10"/>
      <color theme="1"/>
      <name val="Calibri Light"/>
      <family val="1"/>
      <scheme val="major"/>
    </font>
    <font>
      <sz val="10"/>
      <color theme="0" tint="-0.499984740745262"/>
      <name val="Tahoma"/>
      <family val="2"/>
    </font>
    <font>
      <b/>
      <vertAlign val="superscript"/>
      <sz val="10"/>
      <color theme="1"/>
      <name val="Calibri Light"/>
      <family val="2"/>
      <scheme val="major"/>
    </font>
    <font>
      <b/>
      <sz val="11"/>
      <color theme="0"/>
      <name val="Calibri Light"/>
      <family val="1"/>
      <scheme val="major"/>
    </font>
    <font>
      <b/>
      <sz val="11"/>
      <color theme="4" tint="-0.499984740745262"/>
      <name val="Arial"/>
      <family val="2"/>
    </font>
    <font>
      <u/>
      <sz val="10"/>
      <color rgb="FF0000FF"/>
      <name val="Arial"/>
      <family val="2"/>
    </font>
    <font>
      <u/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theme="8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2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/>
      <right style="double">
        <color theme="1" tint="0.249977111117893"/>
      </right>
      <top/>
      <bottom/>
      <diagonal/>
    </border>
    <border>
      <left/>
      <right style="double">
        <color theme="1" tint="0.249977111117893"/>
      </right>
      <top/>
      <bottom style="double">
        <color theme="1" tint="0.249977111117893"/>
      </bottom>
      <diagonal/>
    </border>
    <border>
      <left/>
      <right/>
      <top/>
      <bottom style="double">
        <color theme="1" tint="0.249977111117893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theme="4" tint="-0.499984740745262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theme="4" tint="-0.499984740745262"/>
      </left>
      <right/>
      <top/>
      <bottom/>
      <diagonal/>
    </border>
    <border>
      <left/>
      <right style="double">
        <color theme="4" tint="-0.499984740745262"/>
      </right>
      <top/>
      <bottom/>
      <diagonal/>
    </border>
    <border>
      <left style="double">
        <color theme="4" tint="-0.499984740745262"/>
      </left>
      <right/>
      <top/>
      <bottom style="double">
        <color theme="4" tint="-0.499984740745262"/>
      </bottom>
      <diagonal/>
    </border>
    <border>
      <left/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double">
        <color theme="4" tint="-0.499984740745262"/>
      </bottom>
      <diagonal/>
    </border>
    <border>
      <left/>
      <right/>
      <top style="double">
        <color theme="4" tint="-0.499984740745262"/>
      </top>
      <bottom style="double">
        <color theme="4" tint="-0.499984740745262"/>
      </bottom>
      <diagonal/>
    </border>
    <border>
      <left/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/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13" fillId="8" borderId="0" applyNumberFormat="0" applyBorder="0" applyAlignment="0" applyProtection="0"/>
    <xf numFmtId="0" fontId="2" fillId="0" borderId="0"/>
  </cellStyleXfs>
  <cellXfs count="216">
    <xf numFmtId="0" fontId="0" fillId="0" borderId="0" xfId="0"/>
    <xf numFmtId="0" fontId="6" fillId="2" borderId="3" xfId="0" quotePrefix="1" applyFont="1" applyFill="1" applyBorder="1" applyAlignment="1">
      <alignment horizontal="center" vertical="center" wrapText="1"/>
    </xf>
    <xf numFmtId="0" fontId="6" fillId="2" borderId="2" xfId="0" quotePrefix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166" fontId="7" fillId="0" borderId="0" xfId="1" applyNumberFormat="1" applyFont="1" applyFill="1" applyAlignment="1">
      <alignment horizontal="center" vertical="center"/>
    </xf>
    <xf numFmtId="166" fontId="7" fillId="0" borderId="1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6" fontId="8" fillId="0" borderId="1" xfId="1" applyNumberFormat="1" applyFont="1" applyFill="1" applyBorder="1" applyAlignment="1">
      <alignment horizontal="center" vertical="center"/>
    </xf>
    <xf numFmtId="0" fontId="11" fillId="0" borderId="0" xfId="0" applyFont="1"/>
    <xf numFmtId="166" fontId="12" fillId="0" borderId="0" xfId="1" applyNumberFormat="1" applyFont="1" applyFill="1" applyAlignment="1">
      <alignment horizontal="center" vertical="center"/>
    </xf>
    <xf numFmtId="166" fontId="13" fillId="0" borderId="0" xfId="1" applyNumberFormat="1" applyFont="1" applyFill="1" applyAlignment="1">
      <alignment horizontal="center" vertical="center"/>
    </xf>
    <xf numFmtId="0" fontId="0" fillId="0" borderId="0" xfId="0" applyAlignment="1">
      <alignment wrapText="1"/>
    </xf>
    <xf numFmtId="0" fontId="15" fillId="0" borderId="0" xfId="0" applyFont="1" applyFill="1"/>
    <xf numFmtId="0" fontId="15" fillId="6" borderId="0" xfId="0" applyFont="1" applyFill="1"/>
    <xf numFmtId="0" fontId="1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" fontId="0" fillId="0" borderId="0" xfId="0" applyNumberFormat="1"/>
    <xf numFmtId="0" fontId="0" fillId="0" borderId="0" xfId="0" applyAlignment="1"/>
    <xf numFmtId="168" fontId="19" fillId="0" borderId="0" xfId="0" applyNumberFormat="1" applyFont="1"/>
    <xf numFmtId="167" fontId="19" fillId="0" borderId="0" xfId="2" applyNumberFormat="1" applyFont="1"/>
    <xf numFmtId="2" fontId="19" fillId="0" borderId="0" xfId="0" applyNumberFormat="1" applyFont="1"/>
    <xf numFmtId="0" fontId="0" fillId="0" borderId="0" xfId="0" applyAlignment="1">
      <alignment horizontal="center"/>
    </xf>
    <xf numFmtId="168" fontId="21" fillId="0" borderId="0" xfId="0" applyNumberFormat="1" applyFont="1"/>
    <xf numFmtId="167" fontId="21" fillId="0" borderId="0" xfId="2" applyNumberFormat="1" applyFont="1"/>
    <xf numFmtId="2" fontId="21" fillId="0" borderId="0" xfId="0" applyNumberFormat="1" applyFont="1"/>
    <xf numFmtId="0" fontId="16" fillId="5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indent="1"/>
    </xf>
    <xf numFmtId="0" fontId="7" fillId="0" borderId="0" xfId="0" applyFont="1" applyFill="1" applyBorder="1" applyAlignment="1">
      <alignment horizontal="left" vertical="center" indent="1"/>
    </xf>
    <xf numFmtId="0" fontId="7" fillId="0" borderId="4" xfId="0" applyFont="1" applyFill="1" applyBorder="1" applyAlignment="1">
      <alignment horizontal="left" vertical="center" indent="1"/>
    </xf>
    <xf numFmtId="0" fontId="22" fillId="2" borderId="6" xfId="4" applyFont="1" applyFill="1" applyBorder="1" applyAlignment="1">
      <alignment horizontal="left" vertical="center" wrapText="1"/>
    </xf>
    <xf numFmtId="0" fontId="6" fillId="2" borderId="5" xfId="0" quotePrefix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left" vertical="center" wrapText="1" indent="1"/>
    </xf>
    <xf numFmtId="167" fontId="19" fillId="0" borderId="5" xfId="2" applyNumberFormat="1" applyFont="1" applyBorder="1"/>
    <xf numFmtId="167" fontId="21" fillId="0" borderId="5" xfId="2" applyNumberFormat="1" applyFont="1" applyBorder="1"/>
    <xf numFmtId="0" fontId="22" fillId="2" borderId="8" xfId="4" applyFont="1" applyFill="1" applyBorder="1" applyAlignment="1">
      <alignment horizontal="left" vertical="center" wrapText="1"/>
    </xf>
    <xf numFmtId="168" fontId="19" fillId="2" borderId="7" xfId="0" applyNumberFormat="1" applyFont="1" applyFill="1" applyBorder="1"/>
    <xf numFmtId="168" fontId="21" fillId="2" borderId="7" xfId="0" applyNumberFormat="1" applyFont="1" applyFill="1" applyBorder="1"/>
    <xf numFmtId="0" fontId="23" fillId="2" borderId="0" xfId="0" applyFont="1" applyFill="1"/>
    <xf numFmtId="0" fontId="27" fillId="2" borderId="0" xfId="0" applyFont="1" applyFill="1"/>
    <xf numFmtId="0" fontId="28" fillId="2" borderId="0" xfId="0" applyFont="1" applyFill="1"/>
    <xf numFmtId="0" fontId="23" fillId="2" borderId="0" xfId="0" applyFont="1" applyFill="1" applyAlignment="1">
      <alignment vertical="center"/>
    </xf>
    <xf numFmtId="0" fontId="26" fillId="2" borderId="0" xfId="0" applyFont="1" applyFill="1"/>
    <xf numFmtId="0" fontId="24" fillId="2" borderId="0" xfId="0" applyFont="1" applyFill="1" applyBorder="1" applyAlignment="1">
      <alignment horizontal="center" vertical="center"/>
    </xf>
    <xf numFmtId="0" fontId="26" fillId="2" borderId="0" xfId="0" applyNumberFormat="1" applyFont="1" applyFill="1" applyBorder="1" applyAlignment="1"/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/>
    </xf>
    <xf numFmtId="0" fontId="25" fillId="9" borderId="0" xfId="0" applyFont="1" applyFill="1" applyBorder="1" applyAlignment="1">
      <alignment horizontal="center" vertical="center"/>
    </xf>
    <xf numFmtId="0" fontId="28" fillId="2" borderId="0" xfId="0" applyFont="1" applyFill="1" applyBorder="1"/>
    <xf numFmtId="0" fontId="25" fillId="9" borderId="11" xfId="0" applyNumberFormat="1" applyFont="1" applyFill="1" applyBorder="1" applyAlignment="1">
      <alignment vertical="center"/>
    </xf>
    <xf numFmtId="0" fontId="25" fillId="9" borderId="16" xfId="0" applyFont="1" applyFill="1" applyBorder="1" applyAlignment="1">
      <alignment horizontal="center" vertical="center"/>
    </xf>
    <xf numFmtId="0" fontId="25" fillId="9" borderId="15" xfId="0" applyFont="1" applyFill="1" applyBorder="1" applyAlignment="1">
      <alignment vertical="center"/>
    </xf>
    <xf numFmtId="0" fontId="25" fillId="9" borderId="16" xfId="0" applyFont="1" applyFill="1" applyBorder="1" applyAlignment="1">
      <alignment vertical="center"/>
    </xf>
    <xf numFmtId="0" fontId="25" fillId="9" borderId="17" xfId="0" applyFont="1" applyFill="1" applyBorder="1" applyAlignment="1">
      <alignment vertical="center"/>
    </xf>
    <xf numFmtId="0" fontId="25" fillId="9" borderId="13" xfId="0" applyNumberFormat="1" applyFont="1" applyFill="1" applyBorder="1" applyAlignment="1">
      <alignment vertical="center"/>
    </xf>
    <xf numFmtId="0" fontId="25" fillId="9" borderId="9" xfId="0" applyFont="1" applyFill="1" applyBorder="1" applyAlignment="1">
      <alignment horizontal="center" vertical="center"/>
    </xf>
    <xf numFmtId="0" fontId="25" fillId="9" borderId="15" xfId="0" applyNumberFormat="1" applyFont="1" applyFill="1" applyBorder="1" applyAlignment="1">
      <alignment vertical="center"/>
    </xf>
    <xf numFmtId="0" fontId="25" fillId="9" borderId="10" xfId="0" applyNumberFormat="1" applyFont="1" applyFill="1" applyBorder="1" applyAlignment="1">
      <alignment vertical="center"/>
    </xf>
    <xf numFmtId="0" fontId="25" fillId="9" borderId="10" xfId="0" applyFont="1" applyFill="1" applyBorder="1" applyAlignment="1">
      <alignment horizontal="center" vertical="center"/>
    </xf>
    <xf numFmtId="0" fontId="25" fillId="9" borderId="18" xfId="0" applyNumberFormat="1" applyFont="1" applyFill="1" applyBorder="1" applyAlignment="1">
      <alignment vertical="center"/>
    </xf>
    <xf numFmtId="0" fontId="25" fillId="9" borderId="18" xfId="0" applyFont="1" applyFill="1" applyBorder="1" applyAlignment="1">
      <alignment horizontal="center" vertical="center"/>
    </xf>
    <xf numFmtId="0" fontId="25" fillId="9" borderId="19" xfId="0" applyNumberFormat="1" applyFont="1" applyFill="1" applyBorder="1" applyAlignment="1">
      <alignment vertical="center"/>
    </xf>
    <xf numFmtId="0" fontId="25" fillId="9" borderId="19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left" vertical="center"/>
    </xf>
    <xf numFmtId="0" fontId="27" fillId="2" borderId="0" xfId="0" applyFont="1" applyFill="1" applyAlignment="1">
      <alignment wrapText="1"/>
    </xf>
    <xf numFmtId="0" fontId="23" fillId="2" borderId="0" xfId="0" applyFont="1" applyFill="1" applyAlignment="1">
      <alignment wrapText="1"/>
    </xf>
    <xf numFmtId="0" fontId="30" fillId="10" borderId="0" xfId="0" applyFont="1" applyFill="1" applyBorder="1" applyAlignment="1"/>
    <xf numFmtId="0" fontId="31" fillId="3" borderId="0" xfId="0" applyFont="1" applyFill="1" applyAlignment="1">
      <alignment vertical="center"/>
    </xf>
    <xf numFmtId="0" fontId="31" fillId="3" borderId="0" xfId="0" applyFont="1" applyFill="1" applyAlignment="1">
      <alignment horizontal="right" vertical="center"/>
    </xf>
    <xf numFmtId="0" fontId="31" fillId="3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166" fontId="7" fillId="0" borderId="0" xfId="1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20" xfId="0" applyFill="1" applyBorder="1"/>
    <xf numFmtId="0" fontId="0" fillId="2" borderId="22" xfId="0" applyFill="1" applyBorder="1"/>
    <xf numFmtId="0" fontId="0" fillId="2" borderId="21" xfId="0" applyFill="1" applyBorder="1"/>
    <xf numFmtId="0" fontId="35" fillId="2" borderId="23" xfId="0" applyFont="1" applyFill="1" applyBorder="1"/>
    <xf numFmtId="0" fontId="35" fillId="2" borderId="20" xfId="0" applyFont="1" applyFill="1" applyBorder="1"/>
    <xf numFmtId="0" fontId="37" fillId="2" borderId="0" xfId="0" applyFont="1" applyFill="1"/>
    <xf numFmtId="0" fontId="38" fillId="2" borderId="0" xfId="0" applyFont="1" applyFill="1" applyAlignment="1">
      <alignment horizontal="left" indent="1"/>
    </xf>
    <xf numFmtId="0" fontId="39" fillId="2" borderId="0" xfId="0" applyFont="1" applyFill="1"/>
    <xf numFmtId="0" fontId="36" fillId="2" borderId="0" xfId="0" applyFont="1" applyFill="1"/>
    <xf numFmtId="0" fontId="8" fillId="0" borderId="1" xfId="0" applyFont="1" applyFill="1" applyBorder="1" applyAlignment="1">
      <alignment vertical="center"/>
    </xf>
    <xf numFmtId="166" fontId="0" fillId="0" borderId="0" xfId="0" applyNumberFormat="1"/>
    <xf numFmtId="0" fontId="7" fillId="0" borderId="1" xfId="0" applyFont="1" applyFill="1" applyBorder="1" applyAlignment="1">
      <alignment horizontal="left" vertical="center" indent="2"/>
    </xf>
    <xf numFmtId="0" fontId="32" fillId="0" borderId="0" xfId="0" applyFont="1"/>
    <xf numFmtId="17" fontId="11" fillId="0" borderId="0" xfId="0" applyNumberFormat="1" applyFont="1"/>
    <xf numFmtId="0" fontId="40" fillId="2" borderId="0" xfId="0" applyFont="1" applyFill="1"/>
    <xf numFmtId="169" fontId="40" fillId="2" borderId="0" xfId="0" applyNumberFormat="1" applyFont="1" applyFill="1"/>
    <xf numFmtId="0" fontId="22" fillId="2" borderId="5" xfId="4" applyFont="1" applyFill="1" applyBorder="1" applyAlignment="1">
      <alignment horizontal="left" vertical="center" wrapText="1"/>
    </xf>
    <xf numFmtId="0" fontId="22" fillId="2" borderId="7" xfId="4" applyFont="1" applyFill="1" applyBorder="1" applyAlignment="1">
      <alignment horizontal="left" vertical="center" wrapText="1"/>
    </xf>
    <xf numFmtId="0" fontId="4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68" fontId="0" fillId="0" borderId="0" xfId="0" applyNumberFormat="1"/>
    <xf numFmtId="0" fontId="47" fillId="11" borderId="33" xfId="0" applyFont="1" applyFill="1" applyBorder="1" applyAlignment="1">
      <alignment vertical="center"/>
    </xf>
    <xf numFmtId="0" fontId="47" fillId="11" borderId="30" xfId="0" applyFont="1" applyFill="1" applyBorder="1" applyAlignment="1">
      <alignment vertical="center"/>
    </xf>
    <xf numFmtId="0" fontId="47" fillId="11" borderId="34" xfId="0" applyFont="1" applyFill="1" applyBorder="1" applyAlignment="1">
      <alignment vertical="center"/>
    </xf>
    <xf numFmtId="0" fontId="47" fillId="11" borderId="35" xfId="0" applyFont="1" applyFill="1" applyBorder="1" applyAlignment="1">
      <alignment vertical="center"/>
    </xf>
    <xf numFmtId="0" fontId="50" fillId="11" borderId="30" xfId="0" applyFont="1" applyFill="1" applyBorder="1" applyAlignment="1">
      <alignment horizontal="center" vertical="center" wrapText="1"/>
    </xf>
    <xf numFmtId="0" fontId="50" fillId="13" borderId="37" xfId="0" applyFont="1" applyFill="1" applyBorder="1" applyAlignment="1">
      <alignment horizontal="center" vertical="center" wrapText="1"/>
    </xf>
    <xf numFmtId="4" fontId="51" fillId="0" borderId="24" xfId="6" applyNumberFormat="1" applyFont="1" applyBorder="1" applyAlignment="1">
      <alignment horizontal="center"/>
    </xf>
    <xf numFmtId="3" fontId="51" fillId="0" borderId="24" xfId="6" applyNumberFormat="1" applyFont="1" applyBorder="1" applyAlignment="1">
      <alignment horizontal="center"/>
    </xf>
    <xf numFmtId="3" fontId="51" fillId="14" borderId="24" xfId="6" applyNumberFormat="1" applyFont="1" applyFill="1" applyBorder="1" applyAlignment="1">
      <alignment horizontal="center"/>
    </xf>
    <xf numFmtId="3" fontId="51" fillId="0" borderId="26" xfId="6" applyNumberFormat="1" applyFont="1" applyBorder="1" applyAlignment="1">
      <alignment horizontal="center"/>
    </xf>
    <xf numFmtId="4" fontId="51" fillId="14" borderId="24" xfId="6" applyNumberFormat="1" applyFont="1" applyFill="1" applyBorder="1" applyAlignment="1">
      <alignment horizontal="center"/>
    </xf>
    <xf numFmtId="4" fontId="51" fillId="14" borderId="26" xfId="6" applyNumberFormat="1" applyFont="1" applyFill="1" applyBorder="1" applyAlignment="1">
      <alignment horizontal="center"/>
    </xf>
    <xf numFmtId="4" fontId="51" fillId="14" borderId="0" xfId="6" applyNumberFormat="1" applyFont="1" applyFill="1" applyAlignment="1">
      <alignment horizontal="center"/>
    </xf>
    <xf numFmtId="4" fontId="51" fillId="0" borderId="0" xfId="6" applyNumberFormat="1" applyFont="1" applyAlignment="1">
      <alignment horizontal="center"/>
    </xf>
    <xf numFmtId="3" fontId="51" fillId="0" borderId="0" xfId="6" applyNumberFormat="1" applyFont="1" applyAlignment="1">
      <alignment horizontal="center"/>
    </xf>
    <xf numFmtId="3" fontId="51" fillId="14" borderId="0" xfId="6" applyNumberFormat="1" applyFont="1" applyFill="1" applyAlignment="1">
      <alignment horizontal="center"/>
    </xf>
    <xf numFmtId="3" fontId="51" fillId="0" borderId="21" xfId="6" applyNumberFormat="1" applyFont="1" applyBorder="1" applyAlignment="1">
      <alignment horizontal="center"/>
    </xf>
    <xf numFmtId="4" fontId="51" fillId="14" borderId="21" xfId="6" applyNumberFormat="1" applyFont="1" applyFill="1" applyBorder="1" applyAlignment="1">
      <alignment horizontal="center"/>
    </xf>
    <xf numFmtId="4" fontId="51" fillId="0" borderId="20" xfId="6" applyNumberFormat="1" applyFont="1" applyBorder="1" applyAlignment="1">
      <alignment horizontal="center"/>
    </xf>
    <xf numFmtId="3" fontId="51" fillId="0" borderId="20" xfId="6" applyNumberFormat="1" applyFont="1" applyBorder="1" applyAlignment="1">
      <alignment horizontal="center"/>
    </xf>
    <xf numFmtId="3" fontId="51" fillId="14" borderId="20" xfId="6" applyNumberFormat="1" applyFont="1" applyFill="1" applyBorder="1" applyAlignment="1">
      <alignment horizontal="center"/>
    </xf>
    <xf numFmtId="3" fontId="51" fillId="0" borderId="22" xfId="6" applyNumberFormat="1" applyFont="1" applyBorder="1" applyAlignment="1">
      <alignment horizontal="center"/>
    </xf>
    <xf numFmtId="4" fontId="51" fillId="14" borderId="20" xfId="6" applyNumberFormat="1" applyFont="1" applyFill="1" applyBorder="1" applyAlignment="1">
      <alignment horizontal="center"/>
    </xf>
    <xf numFmtId="4" fontId="51" fillId="14" borderId="22" xfId="6" applyNumberFormat="1" applyFont="1" applyFill="1" applyBorder="1" applyAlignment="1">
      <alignment horizontal="center"/>
    </xf>
    <xf numFmtId="0" fontId="49" fillId="12" borderId="36" xfId="0" applyFont="1" applyFill="1" applyBorder="1" applyAlignment="1">
      <alignment vertical="center"/>
    </xf>
    <xf numFmtId="0" fontId="50" fillId="11" borderId="30" xfId="0" applyFont="1" applyFill="1" applyBorder="1" applyAlignment="1">
      <alignment horizontal="center" vertical="center"/>
    </xf>
    <xf numFmtId="0" fontId="0" fillId="0" borderId="0" xfId="0" applyFont="1"/>
    <xf numFmtId="0" fontId="3" fillId="12" borderId="0" xfId="0" applyFont="1" applyFill="1" applyAlignment="1">
      <alignment horizontal="center" vertical="center"/>
    </xf>
    <xf numFmtId="0" fontId="16" fillId="12" borderId="0" xfId="0" applyFont="1" applyFill="1" applyAlignment="1">
      <alignment horizontal="left" vertical="center"/>
    </xf>
    <xf numFmtId="0" fontId="49" fillId="12" borderId="38" xfId="0" applyFont="1" applyFill="1" applyBorder="1" applyAlignment="1">
      <alignment vertical="center"/>
    </xf>
    <xf numFmtId="0" fontId="49" fillId="12" borderId="39" xfId="0" applyFont="1" applyFill="1" applyBorder="1" applyAlignment="1">
      <alignment vertical="center"/>
    </xf>
    <xf numFmtId="0" fontId="49" fillId="12" borderId="40" xfId="0" applyFont="1" applyFill="1" applyBorder="1" applyAlignment="1">
      <alignment vertical="center"/>
    </xf>
    <xf numFmtId="0" fontId="50" fillId="11" borderId="35" xfId="0" applyFont="1" applyFill="1" applyBorder="1" applyAlignment="1">
      <alignment horizontal="center" vertical="center" wrapText="1"/>
    </xf>
    <xf numFmtId="3" fontId="51" fillId="0" borderId="41" xfId="6" applyNumberFormat="1" applyFont="1" applyBorder="1" applyAlignment="1">
      <alignment horizontal="center"/>
    </xf>
    <xf numFmtId="3" fontId="51" fillId="0" borderId="42" xfId="6" applyNumberFormat="1" applyFont="1" applyBorder="1" applyAlignment="1">
      <alignment horizontal="center"/>
    </xf>
    <xf numFmtId="4" fontId="51" fillId="14" borderId="42" xfId="6" applyNumberFormat="1" applyFont="1" applyFill="1" applyBorder="1" applyAlignment="1">
      <alignment horizontal="center"/>
    </xf>
    <xf numFmtId="3" fontId="51" fillId="14" borderId="42" xfId="6" applyNumberFormat="1" applyFont="1" applyFill="1" applyBorder="1" applyAlignment="1">
      <alignment horizontal="center"/>
    </xf>
    <xf numFmtId="3" fontId="51" fillId="14" borderId="21" xfId="6" applyNumberFormat="1" applyFont="1" applyFill="1" applyBorder="1" applyAlignment="1">
      <alignment horizontal="center"/>
    </xf>
    <xf numFmtId="3" fontId="51" fillId="14" borderId="22" xfId="6" applyNumberFormat="1" applyFont="1" applyFill="1" applyBorder="1" applyAlignment="1">
      <alignment horizontal="center"/>
    </xf>
    <xf numFmtId="3" fontId="51" fillId="14" borderId="26" xfId="6" applyNumberFormat="1" applyFont="1" applyFill="1" applyBorder="1" applyAlignment="1">
      <alignment horizontal="center"/>
    </xf>
    <xf numFmtId="0" fontId="54" fillId="2" borderId="0" xfId="0" applyFont="1" applyFill="1"/>
    <xf numFmtId="0" fontId="55" fillId="2" borderId="0" xfId="3" applyFont="1" applyFill="1" applyAlignment="1">
      <alignment horizontal="right"/>
    </xf>
    <xf numFmtId="0" fontId="11" fillId="0" borderId="0" xfId="0" applyFont="1" applyFill="1" applyBorder="1" applyProtection="1">
      <protection hidden="1"/>
    </xf>
    <xf numFmtId="0" fontId="11" fillId="0" borderId="0" xfId="0" quotePrefix="1" applyFont="1" applyFill="1" applyBorder="1" applyProtection="1">
      <protection hidden="1"/>
    </xf>
    <xf numFmtId="166" fontId="11" fillId="0" borderId="0" xfId="0" applyNumberFormat="1" applyFont="1" applyFill="1" applyBorder="1" applyProtection="1">
      <protection hidden="1"/>
    </xf>
    <xf numFmtId="4" fontId="11" fillId="0" borderId="0" xfId="0" applyNumberFormat="1" applyFont="1" applyFill="1" applyBorder="1" applyProtection="1">
      <protection hidden="1"/>
    </xf>
    <xf numFmtId="165" fontId="11" fillId="0" borderId="0" xfId="0" applyNumberFormat="1" applyFont="1" applyFill="1" applyBorder="1" applyProtection="1">
      <protection hidden="1"/>
    </xf>
    <xf numFmtId="165" fontId="11" fillId="0" borderId="0" xfId="0" quotePrefix="1" applyNumberFormat="1" applyFont="1" applyFill="1" applyBorder="1" applyProtection="1">
      <protection hidden="1"/>
    </xf>
    <xf numFmtId="0" fontId="56" fillId="0" borderId="0" xfId="3" applyFont="1" applyFill="1" applyBorder="1" applyProtection="1">
      <protection hidden="1"/>
    </xf>
    <xf numFmtId="17" fontId="11" fillId="0" borderId="0" xfId="0" applyNumberFormat="1" applyFont="1" applyFill="1" applyBorder="1" applyProtection="1">
      <protection hidden="1"/>
    </xf>
    <xf numFmtId="3" fontId="11" fillId="0" borderId="0" xfId="0" applyNumberFormat="1" applyFont="1" applyFill="1" applyBorder="1" applyProtection="1">
      <protection hidden="1"/>
    </xf>
    <xf numFmtId="167" fontId="11" fillId="0" borderId="0" xfId="2" applyNumberFormat="1" applyFont="1" applyFill="1" applyBorder="1" applyProtection="1">
      <protection hidden="1"/>
    </xf>
    <xf numFmtId="1" fontId="11" fillId="0" borderId="0" xfId="0" applyNumberFormat="1" applyFont="1" applyFill="1" applyBorder="1" applyProtection="1">
      <protection hidden="1"/>
    </xf>
    <xf numFmtId="0" fontId="11" fillId="0" borderId="0" xfId="0" applyNumberFormat="1" applyFont="1" applyFill="1" applyBorder="1" applyProtection="1">
      <protection hidden="1"/>
    </xf>
    <xf numFmtId="9" fontId="11" fillId="0" borderId="0" xfId="2" applyFont="1" applyFill="1" applyBorder="1" applyProtection="1">
      <protection hidden="1"/>
    </xf>
    <xf numFmtId="0" fontId="11" fillId="0" borderId="0" xfId="0" applyFont="1" applyFill="1" applyBorder="1" applyAlignment="1" applyProtection="1">
      <alignment wrapText="1"/>
      <protection hidden="1"/>
    </xf>
    <xf numFmtId="0" fontId="11" fillId="0" borderId="0" xfId="0" applyFont="1" applyFill="1" applyBorder="1" applyAlignment="1" applyProtection="1">
      <protection hidden="1"/>
    </xf>
    <xf numFmtId="9" fontId="11" fillId="0" borderId="0" xfId="2" applyNumberFormat="1" applyFont="1" applyFill="1" applyBorder="1" applyProtection="1">
      <protection hidden="1"/>
    </xf>
    <xf numFmtId="10" fontId="11" fillId="0" borderId="0" xfId="2" applyNumberFormat="1" applyFont="1" applyFill="1" applyBorder="1" applyProtection="1">
      <protection hidden="1"/>
    </xf>
    <xf numFmtId="1" fontId="11" fillId="0" borderId="0" xfId="2" applyNumberFormat="1" applyFont="1" applyFill="1" applyBorder="1" applyProtection="1">
      <protection hidden="1"/>
    </xf>
    <xf numFmtId="1" fontId="11" fillId="0" borderId="0" xfId="2" applyNumberFormat="1" applyFont="1" applyFill="1" applyBorder="1" applyAlignment="1" applyProtection="1">
      <alignment horizontal="right"/>
      <protection hidden="1"/>
    </xf>
    <xf numFmtId="1" fontId="11" fillId="0" borderId="0" xfId="2" quotePrefix="1" applyNumberFormat="1" applyFont="1" applyFill="1" applyBorder="1" applyAlignment="1" applyProtection="1">
      <alignment horizontal="right"/>
      <protection hidden="1"/>
    </xf>
    <xf numFmtId="9" fontId="11" fillId="0" borderId="0" xfId="0" applyNumberFormat="1" applyFont="1" applyFill="1" applyBorder="1" applyProtection="1">
      <protection hidden="1"/>
    </xf>
    <xf numFmtId="17" fontId="16" fillId="12" borderId="0" xfId="0" quotePrefix="1" applyNumberFormat="1" applyFont="1" applyFill="1" applyAlignment="1">
      <alignment horizontal="center" vertical="center"/>
    </xf>
    <xf numFmtId="0" fontId="30" fillId="10" borderId="0" xfId="0" applyFont="1" applyFill="1" applyBorder="1" applyAlignment="1">
      <alignment horizontal="center"/>
    </xf>
    <xf numFmtId="0" fontId="29" fillId="10" borderId="0" xfId="0" applyFont="1" applyFill="1" applyBorder="1" applyAlignment="1">
      <alignment horizontal="center"/>
    </xf>
    <xf numFmtId="0" fontId="34" fillId="2" borderId="25" xfId="0" applyFont="1" applyFill="1" applyBorder="1" applyAlignment="1">
      <alignment horizontal="center" wrapText="1"/>
    </xf>
    <xf numFmtId="0" fontId="34" fillId="2" borderId="24" xfId="0" applyFont="1" applyFill="1" applyBorder="1" applyAlignment="1">
      <alignment horizontal="center" wrapText="1"/>
    </xf>
    <xf numFmtId="0" fontId="34" fillId="2" borderId="26" xfId="0" applyFont="1" applyFill="1" applyBorder="1" applyAlignment="1">
      <alignment horizontal="center" wrapText="1"/>
    </xf>
    <xf numFmtId="0" fontId="34" fillId="2" borderId="27" xfId="0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center" wrapText="1"/>
    </xf>
    <xf numFmtId="0" fontId="34" fillId="2" borderId="21" xfId="0" applyFont="1" applyFill="1" applyBorder="1" applyAlignment="1">
      <alignment horizontal="center" wrapText="1"/>
    </xf>
    <xf numFmtId="0" fontId="34" fillId="2" borderId="23" xfId="0" applyFont="1" applyFill="1" applyBorder="1" applyAlignment="1">
      <alignment horizontal="center" wrapText="1"/>
    </xf>
    <xf numFmtId="0" fontId="34" fillId="2" borderId="20" xfId="0" applyFont="1" applyFill="1" applyBorder="1" applyAlignment="1">
      <alignment horizontal="center" wrapText="1"/>
    </xf>
    <xf numFmtId="0" fontId="34" fillId="2" borderId="22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left"/>
    </xf>
    <xf numFmtId="0" fontId="38" fillId="2" borderId="0" xfId="0" applyFont="1" applyFill="1" applyAlignment="1">
      <alignment horizontal="left" indent="1"/>
    </xf>
    <xf numFmtId="0" fontId="37" fillId="2" borderId="0" xfId="0" applyFont="1" applyFill="1" applyAlignment="1">
      <alignment horizontal="left" indent="1"/>
    </xf>
    <xf numFmtId="0" fontId="4" fillId="4" borderId="0" xfId="0" applyFont="1" applyFill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8" fillId="3" borderId="0" xfId="0" applyFont="1" applyFill="1" applyAlignment="1">
      <alignment horizontal="center" wrapText="1"/>
    </xf>
    <xf numFmtId="0" fontId="44" fillId="3" borderId="0" xfId="0" applyFont="1" applyFill="1" applyAlignment="1">
      <alignment horizontal="center"/>
    </xf>
    <xf numFmtId="0" fontId="26" fillId="9" borderId="15" xfId="0" applyFont="1" applyFill="1" applyBorder="1" applyAlignment="1">
      <alignment horizontal="center" vertical="center" wrapText="1"/>
    </xf>
    <xf numFmtId="0" fontId="26" fillId="9" borderId="16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center" wrapText="1"/>
    </xf>
    <xf numFmtId="0" fontId="25" fillId="9" borderId="15" xfId="0" applyNumberFormat="1" applyFont="1" applyFill="1" applyBorder="1" applyAlignment="1">
      <alignment horizontal="center" vertical="center" wrapText="1"/>
    </xf>
    <xf numFmtId="0" fontId="25" fillId="9" borderId="16" xfId="0" applyNumberFormat="1" applyFont="1" applyFill="1" applyBorder="1" applyAlignment="1">
      <alignment horizontal="center" vertical="center" wrapText="1"/>
    </xf>
    <xf numFmtId="0" fontId="25" fillId="9" borderId="17" xfId="0" applyNumberFormat="1" applyFont="1" applyFill="1" applyBorder="1" applyAlignment="1">
      <alignment horizontal="center" vertical="center" wrapText="1"/>
    </xf>
    <xf numFmtId="0" fontId="26" fillId="9" borderId="10" xfId="0" applyFont="1" applyFill="1" applyBorder="1" applyAlignment="1">
      <alignment horizontal="left" vertical="center" wrapText="1"/>
    </xf>
    <xf numFmtId="0" fontId="26" fillId="9" borderId="11" xfId="0" applyFont="1" applyFill="1" applyBorder="1" applyAlignment="1">
      <alignment horizontal="left" vertical="center" wrapText="1"/>
    </xf>
    <xf numFmtId="0" fontId="26" fillId="9" borderId="0" xfId="0" applyFont="1" applyFill="1" applyBorder="1" applyAlignment="1">
      <alignment horizontal="left" vertical="center" wrapText="1"/>
    </xf>
    <xf numFmtId="0" fontId="26" fillId="9" borderId="12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9" xfId="0" applyFont="1" applyFill="1" applyBorder="1" applyAlignment="1">
      <alignment horizontal="left" vertical="center" wrapText="1"/>
    </xf>
    <xf numFmtId="0" fontId="26" fillId="9" borderId="14" xfId="0" applyFont="1" applyFill="1" applyBorder="1" applyAlignment="1">
      <alignment horizontal="left" vertical="center" wrapText="1"/>
    </xf>
    <xf numFmtId="0" fontId="25" fillId="9" borderId="15" xfId="0" applyFont="1" applyFill="1" applyBorder="1" applyAlignment="1">
      <alignment horizontal="center" vertical="center"/>
    </xf>
    <xf numFmtId="0" fontId="25" fillId="9" borderId="16" xfId="0" applyFont="1" applyFill="1" applyBorder="1" applyAlignment="1">
      <alignment horizontal="center" vertical="center"/>
    </xf>
    <xf numFmtId="0" fontId="25" fillId="9" borderId="17" xfId="0" applyFont="1" applyFill="1" applyBorder="1" applyAlignment="1">
      <alignment horizontal="center" vertical="center"/>
    </xf>
    <xf numFmtId="0" fontId="26" fillId="9" borderId="10" xfId="0" applyNumberFormat="1" applyFont="1" applyFill="1" applyBorder="1" applyAlignment="1">
      <alignment horizontal="center" vertical="center" wrapText="1"/>
    </xf>
    <xf numFmtId="0" fontId="26" fillId="9" borderId="10" xfId="0" applyNumberFormat="1" applyFont="1" applyFill="1" applyBorder="1" applyAlignment="1">
      <alignment horizontal="center" vertical="center"/>
    </xf>
    <xf numFmtId="0" fontId="26" fillId="9" borderId="15" xfId="0" applyFont="1" applyFill="1" applyBorder="1" applyAlignment="1">
      <alignment horizontal="left" vertical="center" wrapText="1"/>
    </xf>
    <xf numFmtId="0" fontId="26" fillId="9" borderId="16" xfId="0" applyFont="1" applyFill="1" applyBorder="1" applyAlignment="1">
      <alignment horizontal="left" vertical="center" wrapText="1"/>
    </xf>
    <xf numFmtId="0" fontId="26" fillId="9" borderId="17" xfId="0" applyFont="1" applyFill="1" applyBorder="1" applyAlignment="1">
      <alignment horizontal="left" vertical="center" wrapText="1"/>
    </xf>
    <xf numFmtId="0" fontId="25" fillId="9" borderId="15" xfId="0" applyNumberFormat="1" applyFont="1" applyFill="1" applyBorder="1" applyAlignment="1">
      <alignment horizontal="left" vertical="center"/>
    </xf>
    <xf numFmtId="0" fontId="25" fillId="9" borderId="17" xfId="0" applyNumberFormat="1" applyFont="1" applyFill="1" applyBorder="1" applyAlignment="1">
      <alignment horizontal="left" vertical="center"/>
    </xf>
    <xf numFmtId="0" fontId="26" fillId="9" borderId="15" xfId="0" applyFont="1" applyFill="1" applyBorder="1" applyAlignment="1">
      <alignment horizontal="left" vertical="top" wrapText="1"/>
    </xf>
    <xf numFmtId="0" fontId="26" fillId="9" borderId="16" xfId="0" applyFont="1" applyFill="1" applyBorder="1" applyAlignment="1">
      <alignment horizontal="left" vertical="top" wrapText="1"/>
    </xf>
    <xf numFmtId="0" fontId="26" fillId="9" borderId="17" xfId="0" applyFont="1" applyFill="1" applyBorder="1" applyAlignment="1">
      <alignment horizontal="left" vertical="top" wrapText="1"/>
    </xf>
    <xf numFmtId="0" fontId="53" fillId="12" borderId="28" xfId="0" applyFont="1" applyFill="1" applyBorder="1" applyAlignment="1">
      <alignment horizontal="center" vertical="center"/>
    </xf>
    <xf numFmtId="0" fontId="53" fillId="12" borderId="29" xfId="0" applyFont="1" applyFill="1" applyBorder="1" applyAlignment="1">
      <alignment horizontal="center" vertical="center"/>
    </xf>
    <xf numFmtId="0" fontId="48" fillId="12" borderId="31" xfId="0" applyFont="1" applyFill="1" applyBorder="1" applyAlignment="1">
      <alignment horizontal="center" vertical="center"/>
    </xf>
    <xf numFmtId="0" fontId="48" fillId="12" borderId="32" xfId="0" applyFont="1" applyFill="1" applyBorder="1" applyAlignment="1">
      <alignment horizontal="center" vertical="center"/>
    </xf>
  </cellXfs>
  <cellStyles count="7">
    <cellStyle name="Bueno" xfId="4" builtinId="26"/>
    <cellStyle name="Énfasis5 2" xfId="5" xr:uid="{00000000-0005-0000-0000-000003000000}"/>
    <cellStyle name="Hipervínculo" xfId="3" builtinId="8"/>
    <cellStyle name="Millares" xfId="1" builtinId="3"/>
    <cellStyle name="Normal" xfId="0" builtinId="0"/>
    <cellStyle name="Normal 3 10" xfId="6" xr:uid="{3247913E-BFB2-4CE1-970F-C558348A419A}"/>
    <cellStyle name="Porcentaje" xfId="2" builtinId="5"/>
  </cellStyles>
  <dxfs count="109"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22" formatCode="mmm\-yy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numFmt numFmtId="22" formatCode="mmm\-yy"/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protection locked="1" hidden="1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02168774070256E-2"/>
          <c:y val="7.5354611682456857E-2"/>
          <c:w val="0.87500659150473348"/>
          <c:h val="0.8282001877338515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Tablas!$BE$6:$BE$19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Tablas!$BG$6:$BG$19</c:f>
              <c:numCache>
                <c:formatCode>0.0%</c:formatCode>
                <c:ptCount val="14"/>
                <c:pt idx="0">
                  <c:v>1.4428362551231144E-2</c:v>
                </c:pt>
                <c:pt idx="1">
                  <c:v>1.4676100534744663E-2</c:v>
                </c:pt>
                <c:pt idx="2">
                  <c:v>1.4815092334625302E-2</c:v>
                </c:pt>
                <c:pt idx="3">
                  <c:v>1.4444424307229475E-2</c:v>
                </c:pt>
                <c:pt idx="4">
                  <c:v>1.2848778555475615E-2</c:v>
                </c:pt>
                <c:pt idx="5">
                  <c:v>1.3133269523702085E-2</c:v>
                </c:pt>
                <c:pt idx="6">
                  <c:v>1.304884402135853E-2</c:v>
                </c:pt>
                <c:pt idx="7">
                  <c:v>1.2722184023772343E-2</c:v>
                </c:pt>
                <c:pt idx="8">
                  <c:v>1.2382625331645025E-2</c:v>
                </c:pt>
                <c:pt idx="9">
                  <c:v>1.2032869474965402E-2</c:v>
                </c:pt>
                <c:pt idx="10">
                  <c:v>1.1678059270855856E-2</c:v>
                </c:pt>
                <c:pt idx="11">
                  <c:v>1.1301158556349833E-2</c:v>
                </c:pt>
                <c:pt idx="12">
                  <c:v>1.0913612380530902E-2</c:v>
                </c:pt>
                <c:pt idx="13">
                  <c:v>1.0524119025663525E-2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9-45B0-88AC-A97DFBEB7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4142816"/>
        <c:axId val="1051928448"/>
      </c:lineChart>
      <c:catAx>
        <c:axId val="108414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051928448"/>
        <c:crosses val="autoZero"/>
        <c:auto val="1"/>
        <c:lblAlgn val="ctr"/>
        <c:lblOffset val="100"/>
        <c:noMultiLvlLbl val="0"/>
      </c:catAx>
      <c:valAx>
        <c:axId val="105192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08414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0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A-455B-800D-1475FA5D66FB}"/>
                </c:ext>
              </c:extLst>
            </c:dLbl>
            <c:dLbl>
              <c:idx val="11"/>
              <c:layout>
                <c:manualLayout>
                  <c:x val="0"/>
                  <c:y val="-4.0311173693943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A-455B-800D-1475FA5D6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Tablas!$AA$200:$AA$211</c:f>
              <c:numCache>
                <c:formatCode>0.0%</c:formatCode>
                <c:ptCount val="12"/>
                <c:pt idx="0">
                  <c:v>0.32786921219432141</c:v>
                </c:pt>
                <c:pt idx="1">
                  <c:v>0.21137797681961357</c:v>
                </c:pt>
                <c:pt idx="2">
                  <c:v>0.12257949304826621</c:v>
                </c:pt>
                <c:pt idx="3">
                  <c:v>9.3049058001805074E-2</c:v>
                </c:pt>
                <c:pt idx="4">
                  <c:v>0.10276383798994049</c:v>
                </c:pt>
                <c:pt idx="5">
                  <c:v>7.8845240316470999E-2</c:v>
                </c:pt>
                <c:pt idx="6">
                  <c:v>7.538686207935541E-2</c:v>
                </c:pt>
                <c:pt idx="7">
                  <c:v>3.1835448056666937E-2</c:v>
                </c:pt>
                <c:pt idx="8">
                  <c:v>5.0246436735466693E-2</c:v>
                </c:pt>
                <c:pt idx="9">
                  <c:v>4.4954224231518181E-2</c:v>
                </c:pt>
                <c:pt idx="10">
                  <c:v>3.6080494324632451E-2</c:v>
                </c:pt>
                <c:pt idx="11">
                  <c:v>5.834509925912279E-3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38-42F6-9B61-48FF94CA65AD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Tablas!$AB$200:$AB$211</c:f>
              <c:numCache>
                <c:formatCode>0.0%</c:formatCode>
                <c:ptCount val="12"/>
                <c:pt idx="0">
                  <c:v>0.38106855700253739</c:v>
                </c:pt>
                <c:pt idx="1">
                  <c:v>9.8236543660686904E-2</c:v>
                </c:pt>
                <c:pt idx="2">
                  <c:v>0.10568734489331733</c:v>
                </c:pt>
                <c:pt idx="3">
                  <c:v>0.12367026923970048</c:v>
                </c:pt>
                <c:pt idx="4">
                  <c:v>9.612842319247128E-2</c:v>
                </c:pt>
                <c:pt idx="5">
                  <c:v>5.9776145736360364E-2</c:v>
                </c:pt>
                <c:pt idx="6">
                  <c:v>6.5906779795942949E-2</c:v>
                </c:pt>
                <c:pt idx="7">
                  <c:v>1.3967307654841665E-2</c:v>
                </c:pt>
                <c:pt idx="8">
                  <c:v>0.13263097756573372</c:v>
                </c:pt>
                <c:pt idx="9">
                  <c:v>5.4599196107657955E-2</c:v>
                </c:pt>
                <c:pt idx="10">
                  <c:v>7.4131637095064651E-2</c:v>
                </c:pt>
                <c:pt idx="11">
                  <c:v>-0.1046289106908358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38-42F6-9B61-48FF94CA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6975"/>
        <c:axId val="1957376991"/>
      </c:lineChart>
      <c:catAx>
        <c:axId val="195002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7376991"/>
        <c:crosses val="autoZero"/>
        <c:auto val="1"/>
        <c:lblAlgn val="ctr"/>
        <c:lblOffset val="100"/>
        <c:noMultiLvlLbl val="0"/>
      </c:catAx>
      <c:valAx>
        <c:axId val="195737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6975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Tablas!$BC$200:$BC$211</c:f>
              <c:numCache>
                <c:formatCode>0.0%</c:formatCode>
                <c:ptCount val="12"/>
                <c:pt idx="0">
                  <c:v>4.296303666484258E-2</c:v>
                </c:pt>
                <c:pt idx="1">
                  <c:v>0.10547488192846122</c:v>
                </c:pt>
                <c:pt idx="2">
                  <c:v>7.4871633556081063E-2</c:v>
                </c:pt>
                <c:pt idx="3">
                  <c:v>3.8057988512936181E-2</c:v>
                </c:pt>
                <c:pt idx="4">
                  <c:v>0.26627335265556829</c:v>
                </c:pt>
                <c:pt idx="5">
                  <c:v>0.11517250755108432</c:v>
                </c:pt>
                <c:pt idx="6">
                  <c:v>0.14083512662588915</c:v>
                </c:pt>
                <c:pt idx="7">
                  <c:v>9.0211958797628E-2</c:v>
                </c:pt>
                <c:pt idx="8">
                  <c:v>0.2200334336608325</c:v>
                </c:pt>
                <c:pt idx="9">
                  <c:v>0.19795455863274891</c:v>
                </c:pt>
                <c:pt idx="10">
                  <c:v>0.25853871382341875</c:v>
                </c:pt>
                <c:pt idx="11">
                  <c:v>0.13550850558887828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215-48E3-81A7-0CF98061938C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Tablas!$BD$200:$BD$211</c:f>
              <c:numCache>
                <c:formatCode>0.0%</c:formatCode>
                <c:ptCount val="12"/>
                <c:pt idx="0">
                  <c:v>0.3496630419343143</c:v>
                </c:pt>
                <c:pt idx="1">
                  <c:v>-0.24816408625286024</c:v>
                </c:pt>
                <c:pt idx="2">
                  <c:v>0.4723457865430607</c:v>
                </c:pt>
                <c:pt idx="3">
                  <c:v>0.68617094324076011</c:v>
                </c:pt>
                <c:pt idx="4">
                  <c:v>0.57212845669034929</c:v>
                </c:pt>
                <c:pt idx="5">
                  <c:v>1.7710448712839715</c:v>
                </c:pt>
                <c:pt idx="6">
                  <c:v>-0.23865705254498948</c:v>
                </c:pt>
                <c:pt idx="7">
                  <c:v>0.19780813430749244</c:v>
                </c:pt>
                <c:pt idx="8">
                  <c:v>0.14090081906978669</c:v>
                </c:pt>
                <c:pt idx="9">
                  <c:v>0.91373962658469532</c:v>
                </c:pt>
                <c:pt idx="10">
                  <c:v>-0.19391064301380612</c:v>
                </c:pt>
                <c:pt idx="11">
                  <c:v>-0.35947834068719453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215-48E3-81A7-0CF980619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6975"/>
        <c:axId val="1957376991"/>
      </c:lineChart>
      <c:catAx>
        <c:axId val="195002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7376991"/>
        <c:crosses val="autoZero"/>
        <c:auto val="1"/>
        <c:lblAlgn val="ctr"/>
        <c:lblOffset val="100"/>
        <c:noMultiLvlLbl val="0"/>
      </c:catAx>
      <c:valAx>
        <c:axId val="195737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6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Tablas!$BE$200:$BE$211</c:f>
              <c:numCache>
                <c:formatCode>0.0%</c:formatCode>
                <c:ptCount val="12"/>
                <c:pt idx="0">
                  <c:v>0.22821514799719345</c:v>
                </c:pt>
                <c:pt idx="1">
                  <c:v>0.35731924105187129</c:v>
                </c:pt>
                <c:pt idx="2">
                  <c:v>0.10578959543324262</c:v>
                </c:pt>
                <c:pt idx="3">
                  <c:v>0.11976847097647947</c:v>
                </c:pt>
                <c:pt idx="4">
                  <c:v>0.11859252986461843</c:v>
                </c:pt>
                <c:pt idx="5">
                  <c:v>9.8012046678785936E-2</c:v>
                </c:pt>
                <c:pt idx="6">
                  <c:v>8.6285502401032721E-2</c:v>
                </c:pt>
                <c:pt idx="7">
                  <c:v>7.0158912280780639E-2</c:v>
                </c:pt>
                <c:pt idx="8">
                  <c:v>8.3515459384249979E-2</c:v>
                </c:pt>
                <c:pt idx="9">
                  <c:v>4.5486783126983621E-2</c:v>
                </c:pt>
                <c:pt idx="10">
                  <c:v>6.2678641980190575E-2</c:v>
                </c:pt>
                <c:pt idx="11">
                  <c:v>1.6792255784118915E-2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26-490C-8DA1-821BC6C1C94A}"/>
            </c:ext>
          </c:extLst>
        </c:ser>
        <c:ser>
          <c:idx val="0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Tablas!$BF$200:$BF$211</c:f>
              <c:numCache>
                <c:formatCode>0.0%</c:formatCode>
                <c:ptCount val="12"/>
                <c:pt idx="0">
                  <c:v>0.26409042180522824</c:v>
                </c:pt>
                <c:pt idx="1">
                  <c:v>0.26958836662148267</c:v>
                </c:pt>
                <c:pt idx="2">
                  <c:v>0.16332879829725711</c:v>
                </c:pt>
                <c:pt idx="3">
                  <c:v>2.7824560213704608E-2</c:v>
                </c:pt>
                <c:pt idx="4">
                  <c:v>4.4247391843049044E-2</c:v>
                </c:pt>
                <c:pt idx="5">
                  <c:v>0.18739446888846234</c:v>
                </c:pt>
                <c:pt idx="6">
                  <c:v>0.11043442835713346</c:v>
                </c:pt>
                <c:pt idx="7">
                  <c:v>0.15476643078119134</c:v>
                </c:pt>
                <c:pt idx="8">
                  <c:v>0.16470203616383339</c:v>
                </c:pt>
                <c:pt idx="9">
                  <c:v>-0.19595284481840602</c:v>
                </c:pt>
                <c:pt idx="10">
                  <c:v>0.23597970407175195</c:v>
                </c:pt>
                <c:pt idx="11">
                  <c:v>-4.6084671239071895E-2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26-490C-8DA1-821BC6C1C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6975"/>
        <c:axId val="1957376991"/>
      </c:lineChart>
      <c:catAx>
        <c:axId val="195002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7376991"/>
        <c:crosses val="autoZero"/>
        <c:auto val="1"/>
        <c:lblAlgn val="ctr"/>
        <c:lblOffset val="100"/>
        <c:noMultiLvlLbl val="0"/>
      </c:catAx>
      <c:valAx>
        <c:axId val="195737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6975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Tablas!$BG$200:$BG$211</c:f>
              <c:numCache>
                <c:formatCode>0%</c:formatCode>
                <c:ptCount val="12"/>
                <c:pt idx="0">
                  <c:v>-0.10011501565716474</c:v>
                </c:pt>
                <c:pt idx="1">
                  <c:v>0.20346318392983642</c:v>
                </c:pt>
                <c:pt idx="2">
                  <c:v>-4.8305051609838112E-2</c:v>
                </c:pt>
                <c:pt idx="3">
                  <c:v>0.12087208268385252</c:v>
                </c:pt>
                <c:pt idx="4">
                  <c:v>6.9889082482127218E-2</c:v>
                </c:pt>
                <c:pt idx="5">
                  <c:v>0.2739681024461238</c:v>
                </c:pt>
                <c:pt idx="6">
                  <c:v>0.16397122289436905</c:v>
                </c:pt>
                <c:pt idx="7">
                  <c:v>-0.21841536740787348</c:v>
                </c:pt>
                <c:pt idx="8">
                  <c:v>0.29514981097479986</c:v>
                </c:pt>
                <c:pt idx="9">
                  <c:v>-0.10204765650696535</c:v>
                </c:pt>
                <c:pt idx="10">
                  <c:v>0.63591982070222852</c:v>
                </c:pt>
                <c:pt idx="11">
                  <c:v>-0.44130607151613765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DFB-4803-9F4A-2693FACAE246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Tablas!$BH$200:$BH$211</c:f>
              <c:numCache>
                <c:formatCode>0%</c:formatCode>
                <c:ptCount val="12"/>
                <c:pt idx="0">
                  <c:v>0.71751428134598805</c:v>
                </c:pt>
                <c:pt idx="1">
                  <c:v>0.97823905478676099</c:v>
                </c:pt>
                <c:pt idx="2">
                  <c:v>-2.0069461773525421E-2</c:v>
                </c:pt>
                <c:pt idx="3">
                  <c:v>-0.3170719489031284</c:v>
                </c:pt>
                <c:pt idx="4">
                  <c:v>1.2033656902537997</c:v>
                </c:pt>
                <c:pt idx="5">
                  <c:v>-0.598682768627254</c:v>
                </c:pt>
                <c:pt idx="6">
                  <c:v>0.30216513659993294</c:v>
                </c:pt>
                <c:pt idx="7">
                  <c:v>0.69273117229223735</c:v>
                </c:pt>
                <c:pt idx="8">
                  <c:v>-0.38570438415194497</c:v>
                </c:pt>
                <c:pt idx="9">
                  <c:v>9.3036197477918359E-2</c:v>
                </c:pt>
                <c:pt idx="10">
                  <c:v>4.9821792418066009</c:v>
                </c:pt>
                <c:pt idx="11">
                  <c:v>-0.85227649581135057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DFB-4803-9F4A-2693FACA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6975"/>
        <c:axId val="1957376991"/>
      </c:lineChart>
      <c:catAx>
        <c:axId val="195002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7376991"/>
        <c:crosses val="autoZero"/>
        <c:auto val="1"/>
        <c:lblAlgn val="ctr"/>
        <c:lblOffset val="100"/>
        <c:noMultiLvlLbl val="0"/>
      </c:catAx>
      <c:valAx>
        <c:axId val="195737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6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Tablas!$BI$200:$BI$211</c:f>
              <c:numCache>
                <c:formatCode>0.0%</c:formatCode>
                <c:ptCount val="12"/>
                <c:pt idx="0">
                  <c:v>0.25963606102824444</c:v>
                </c:pt>
                <c:pt idx="1">
                  <c:v>0.13245933242359276</c:v>
                </c:pt>
                <c:pt idx="2">
                  <c:v>9.7180448431350763E-2</c:v>
                </c:pt>
                <c:pt idx="3">
                  <c:v>7.7499784813615857E-2</c:v>
                </c:pt>
                <c:pt idx="4">
                  <c:v>0.11821254900453915</c:v>
                </c:pt>
                <c:pt idx="5">
                  <c:v>0.13218862696727562</c:v>
                </c:pt>
                <c:pt idx="6">
                  <c:v>8.1967278582519176E-2</c:v>
                </c:pt>
                <c:pt idx="7">
                  <c:v>-7.1605264537155655E-4</c:v>
                </c:pt>
                <c:pt idx="8">
                  <c:v>0.13486210541790178</c:v>
                </c:pt>
                <c:pt idx="9">
                  <c:v>1.2793582248595392E-2</c:v>
                </c:pt>
                <c:pt idx="10">
                  <c:v>4.3203381153009923E-2</c:v>
                </c:pt>
                <c:pt idx="11">
                  <c:v>5.9331967899739269E-2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E-4C4F-B5A4-4C0C97808196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Tablas!$BJ$200:$BJ$211</c:f>
              <c:numCache>
                <c:formatCode>0.0%</c:formatCode>
                <c:ptCount val="12"/>
                <c:pt idx="0">
                  <c:v>-5.4009603963416364E-3</c:v>
                </c:pt>
                <c:pt idx="1">
                  <c:v>2.7865957598833813E-2</c:v>
                </c:pt>
                <c:pt idx="2">
                  <c:v>5.3635090715894895E-2</c:v>
                </c:pt>
                <c:pt idx="3">
                  <c:v>0.19889726672949948</c:v>
                </c:pt>
                <c:pt idx="4">
                  <c:v>5.7160601558139845E-2</c:v>
                </c:pt>
                <c:pt idx="5">
                  <c:v>8.2528964706932495E-2</c:v>
                </c:pt>
                <c:pt idx="6">
                  <c:v>0.18004149149561699</c:v>
                </c:pt>
                <c:pt idx="7">
                  <c:v>-9.1051978973227032E-2</c:v>
                </c:pt>
                <c:pt idx="8">
                  <c:v>6.7298578199051384E-2</c:v>
                </c:pt>
                <c:pt idx="9">
                  <c:v>0.15799169506984767</c:v>
                </c:pt>
                <c:pt idx="10">
                  <c:v>0.33742956093524135</c:v>
                </c:pt>
                <c:pt idx="11">
                  <c:v>-0.10475897216366348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7E-4C4F-B5A4-4C0C97808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6975"/>
        <c:axId val="1957376991"/>
      </c:lineChart>
      <c:catAx>
        <c:axId val="195002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7376991"/>
        <c:crosses val="autoZero"/>
        <c:auto val="1"/>
        <c:lblAlgn val="ctr"/>
        <c:lblOffset val="100"/>
        <c:noMultiLvlLbl val="0"/>
      </c:catAx>
      <c:valAx>
        <c:axId val="195737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6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4709411323584"/>
          <c:y val="0.12324929971988796"/>
          <c:w val="0.85855135755089451"/>
          <c:h val="0.72297756898034804"/>
        </c:manualLayout>
      </c:layout>
      <c:barChart>
        <c:barDir val="col"/>
        <c:grouping val="stacked"/>
        <c:varyColors val="0"/>
        <c:ser>
          <c:idx val="1"/>
          <c:order val="1"/>
          <c:tx>
            <c:v>Resultado Primario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Tablas!$H$199:$H$211</c:f>
              <c:numCache>
                <c:formatCode>0.0%</c:formatCode>
                <c:ptCount val="13"/>
                <c:pt idx="0">
                  <c:v>2.9193743461703319E-2</c:v>
                </c:pt>
                <c:pt idx="1">
                  <c:v>-3.4017282866436933E-3</c:v>
                </c:pt>
                <c:pt idx="2">
                  <c:v>-1.4572803124241527E-2</c:v>
                </c:pt>
                <c:pt idx="3">
                  <c:v>-1.673441876239545E-2</c:v>
                </c:pt>
                <c:pt idx="4">
                  <c:v>-1.6904733989638127E-2</c:v>
                </c:pt>
                <c:pt idx="5">
                  <c:v>-2.0688736130770945E-2</c:v>
                </c:pt>
                <c:pt idx="6">
                  <c:v>-2.3261836910800922E-2</c:v>
                </c:pt>
                <c:pt idx="7">
                  <c:v>-2.3979492625872383E-2</c:v>
                </c:pt>
                <c:pt idx="8">
                  <c:v>-1.6725622380822525E-2</c:v>
                </c:pt>
                <c:pt idx="9">
                  <c:v>-2.0481809273803466E-2</c:v>
                </c:pt>
                <c:pt idx="10">
                  <c:v>-2.124719139642468E-2</c:v>
                </c:pt>
                <c:pt idx="11">
                  <c:v>-1.9191418465857271E-2</c:v>
                </c:pt>
                <c:pt idx="12">
                  <c:v>-2.9499539106419826E-2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2-4580-A33E-9C8F890A3F58}"/>
            </c:ext>
          </c:extLst>
        </c:ser>
        <c:ser>
          <c:idx val="2"/>
          <c:order val="2"/>
          <c:tx>
            <c:v>Intereses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Tablas!$I$199:$I$211</c:f>
              <c:numCache>
                <c:formatCode>0.0%</c:formatCode>
                <c:ptCount val="13"/>
                <c:pt idx="0">
                  <c:v>-1.9340347861703317E-2</c:v>
                </c:pt>
                <c:pt idx="1">
                  <c:v>-1.8546353113356305E-2</c:v>
                </c:pt>
                <c:pt idx="2">
                  <c:v>-1.8330696575758469E-2</c:v>
                </c:pt>
                <c:pt idx="3">
                  <c:v>-1.8067760937604555E-2</c:v>
                </c:pt>
                <c:pt idx="4">
                  <c:v>-1.7149858310361879E-2</c:v>
                </c:pt>
                <c:pt idx="5">
                  <c:v>-2.0415275069229053E-2</c:v>
                </c:pt>
                <c:pt idx="6">
                  <c:v>-2.0788329189199071E-2</c:v>
                </c:pt>
                <c:pt idx="7">
                  <c:v>-2.2051925174127622E-2</c:v>
                </c:pt>
                <c:pt idx="8">
                  <c:v>-2.2676131919177469E-2</c:v>
                </c:pt>
                <c:pt idx="9">
                  <c:v>-2.6289824226196527E-2</c:v>
                </c:pt>
                <c:pt idx="10">
                  <c:v>-2.9930132603575323E-2</c:v>
                </c:pt>
                <c:pt idx="11">
                  <c:v>-3.5544370674600929E-2</c:v>
                </c:pt>
                <c:pt idx="12">
                  <c:v>-4.2179580833784466E-2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B-4C0A-88DC-E3504DFC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701105055"/>
        <c:axId val="1845490255"/>
      </c:barChart>
      <c:lineChart>
        <c:grouping val="standard"/>
        <c:varyColors val="0"/>
        <c:ser>
          <c:idx val="0"/>
          <c:order val="0"/>
          <c:tx>
            <c:v>Resultado financiero</c:v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6.1111111111111123E-2"/>
                  <c:y val="5.4347826086956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B-4C0A-88DC-E3504DFC274F}"/>
                </c:ext>
              </c:extLst>
            </c:dLbl>
            <c:dLbl>
              <c:idx val="6"/>
              <c:layout>
                <c:manualLayout>
                  <c:x val="-4.7222222222222276E-2"/>
                  <c:y val="2.1739130434782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B-4C0A-88DC-E3504DFC274F}"/>
                </c:ext>
              </c:extLst>
            </c:dLbl>
            <c:dLbl>
              <c:idx val="7"/>
              <c:layout>
                <c:manualLayout>
                  <c:x val="-4.166666666666672E-2"/>
                  <c:y val="7.6086956521739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D0-4001-809A-8F1AF4BBC058}"/>
                </c:ext>
              </c:extLst>
            </c:dLbl>
            <c:dLbl>
              <c:idx val="8"/>
              <c:layout>
                <c:manualLayout>
                  <c:x val="-3.3333333333333333E-2"/>
                  <c:y val="5.978260869565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D0-4001-809A-8F1AF4BBC058}"/>
                </c:ext>
              </c:extLst>
            </c:dLbl>
            <c:dLbl>
              <c:idx val="9"/>
              <c:layout>
                <c:manualLayout>
                  <c:x val="-3.6111111111111108E-2"/>
                  <c:y val="5.9782608695652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0-4001-809A-8F1AF4BBC058}"/>
                </c:ext>
              </c:extLst>
            </c:dLbl>
            <c:dLbl>
              <c:idx val="10"/>
              <c:layout>
                <c:manualLayout>
                  <c:x val="-3.6111111111111108E-2"/>
                  <c:y val="5.4347826086956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5-4531-BBC2-72C17B3DB63E}"/>
                </c:ext>
              </c:extLst>
            </c:dLbl>
            <c:dLbl>
              <c:idx val="11"/>
              <c:layout>
                <c:manualLayout>
                  <c:x val="-1.9444444444444445E-2"/>
                  <c:y val="4.3478260869565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FC-442F-8C68-31DC2B901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Tablas!$G$199:$G$211</c:f>
              <c:numCache>
                <c:formatCode>0.0%</c:formatCode>
                <c:ptCount val="13"/>
                <c:pt idx="0">
                  <c:v>9.8533956000000002E-3</c:v>
                </c:pt>
                <c:pt idx="1">
                  <c:v>-2.19480814E-2</c:v>
                </c:pt>
                <c:pt idx="2">
                  <c:v>-3.2903499699999998E-2</c:v>
                </c:pt>
                <c:pt idx="3">
                  <c:v>-3.4802179699999998E-2</c:v>
                </c:pt>
                <c:pt idx="4">
                  <c:v>-3.4054592299999999E-2</c:v>
                </c:pt>
                <c:pt idx="5">
                  <c:v>-4.1104011199999999E-2</c:v>
                </c:pt>
                <c:pt idx="6">
                  <c:v>-4.4050166099999996E-2</c:v>
                </c:pt>
                <c:pt idx="7">
                  <c:v>-4.6031417799999995E-2</c:v>
                </c:pt>
                <c:pt idx="8">
                  <c:v>-3.9401754300000001E-2</c:v>
                </c:pt>
                <c:pt idx="9">
                  <c:v>-4.67716335E-2</c:v>
                </c:pt>
                <c:pt idx="10">
                  <c:v>-5.1177324000000003E-2</c:v>
                </c:pt>
                <c:pt idx="11">
                  <c:v>-5.4735789140458201E-2</c:v>
                </c:pt>
                <c:pt idx="12">
                  <c:v>-7.1679119940204303E-2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62-4580-A33E-9C8F890A3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105055"/>
        <c:axId val="1845490255"/>
      </c:lineChart>
      <c:catAx>
        <c:axId val="170110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45490255"/>
        <c:crosses val="autoZero"/>
        <c:auto val="1"/>
        <c:lblAlgn val="ctr"/>
        <c:lblOffset val="100"/>
        <c:noMultiLvlLbl val="0"/>
      </c:catAx>
      <c:valAx>
        <c:axId val="184549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70110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547845600028449E-2"/>
          <c:y val="1.3992289574594758E-3"/>
          <c:w val="0.89370734908136495"/>
          <c:h val="0.17527302293735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4446133044161"/>
          <c:y val="0.13590722575846578"/>
          <c:w val="0.832190165292373"/>
          <c:h val="0.75797124337093125"/>
        </c:manualLayout>
      </c:layout>
      <c:lineChart>
        <c:grouping val="standard"/>
        <c:varyColors val="0"/>
        <c:ser>
          <c:idx val="0"/>
          <c:order val="0"/>
          <c:tx>
            <c:strRef>
              <c:f>Tablas!$BL$209</c:f>
              <c:strCache>
                <c:ptCount val="1"/>
                <c:pt idx="0">
                  <c:v>Resultado primario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Tablas!$BL$211:$BL$223</c:f>
              <c:numCache>
                <c:formatCode>#,##0</c:formatCode>
                <c:ptCount val="13"/>
                <c:pt idx="0">
                  <c:v>470.29987999999992</c:v>
                </c:pt>
                <c:pt idx="1">
                  <c:v>-59.601800000000047</c:v>
                </c:pt>
                <c:pt idx="2">
                  <c:v>-285.5822999999998</c:v>
                </c:pt>
                <c:pt idx="3">
                  <c:v>-357.62680000000029</c:v>
                </c:pt>
                <c:pt idx="4">
                  <c:v>-395.0874000001005</c:v>
                </c:pt>
                <c:pt idx="5">
                  <c:v>-514.3415</c:v>
                </c:pt>
                <c:pt idx="6">
                  <c:v>-633.34349999999995</c:v>
                </c:pt>
                <c:pt idx="7">
                  <c:v>-702.15220000000068</c:v>
                </c:pt>
                <c:pt idx="8">
                  <c:v>-519.23269999999923</c:v>
                </c:pt>
                <c:pt idx="9">
                  <c:v>-669.1155</c:v>
                </c:pt>
                <c:pt idx="10">
                  <c:v>-730.38810000000012</c:v>
                </c:pt>
                <c:pt idx="11">
                  <c:v>-699.13915451825972</c:v>
                </c:pt>
                <c:pt idx="12">
                  <c:v>-1028.3258231389807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850-4A54-9449-A86997BF9451}"/>
            </c:ext>
          </c:extLst>
        </c:ser>
        <c:ser>
          <c:idx val="1"/>
          <c:order val="1"/>
          <c:tx>
            <c:strRef>
              <c:f>Tablas!$BM$209</c:f>
              <c:strCache>
                <c:ptCount val="1"/>
                <c:pt idx="0">
                  <c:v>Resultado financiero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Tablas!$BM$211:$BM$223</c:f>
              <c:numCache>
                <c:formatCode>#,##0</c:formatCode>
                <c:ptCount val="13"/>
                <c:pt idx="0">
                  <c:v>158.7343799999999</c:v>
                </c:pt>
                <c:pt idx="1">
                  <c:v>-384.55310000000009</c:v>
                </c:pt>
                <c:pt idx="2">
                  <c:v>-644.80779999999982</c:v>
                </c:pt>
                <c:pt idx="3">
                  <c:v>-743.74810000000014</c:v>
                </c:pt>
                <c:pt idx="4">
                  <c:v>-795.90370000010034</c:v>
                </c:pt>
                <c:pt idx="5">
                  <c:v>-1021.8845</c:v>
                </c:pt>
                <c:pt idx="6">
                  <c:v>-1199.3415</c:v>
                </c:pt>
                <c:pt idx="7">
                  <c:v>-1347.8626000000006</c:v>
                </c:pt>
                <c:pt idx="8">
                  <c:v>-1223.1938999999995</c:v>
                </c:pt>
                <c:pt idx="9">
                  <c:v>-1527.9717000000003</c:v>
                </c:pt>
                <c:pt idx="10">
                  <c:v>-1759.2588000000003</c:v>
                </c:pt>
                <c:pt idx="11">
                  <c:v>-1994.0127619868601</c:v>
                </c:pt>
                <c:pt idx="12">
                  <c:v>-2498.665818082131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850-4A54-9449-A86997BF9451}"/>
            </c:ext>
          </c:extLst>
        </c:ser>
        <c:ser>
          <c:idx val="2"/>
          <c:order val="2"/>
          <c:tx>
            <c:strRef>
              <c:f>Tablas!$BN$209</c:f>
              <c:strCache>
                <c:ptCount val="1"/>
                <c:pt idx="0">
                  <c:v>Servicio de intereses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Tablas!$BN$211:$BN$223</c:f>
              <c:numCache>
                <c:formatCode>#,##0</c:formatCode>
                <c:ptCount val="13"/>
                <c:pt idx="0">
                  <c:v>311.56549999999999</c:v>
                </c:pt>
                <c:pt idx="1">
                  <c:v>324.9513</c:v>
                </c:pt>
                <c:pt idx="2">
                  <c:v>359.22550000000001</c:v>
                </c:pt>
                <c:pt idx="3">
                  <c:v>386.12129999999996</c:v>
                </c:pt>
                <c:pt idx="4">
                  <c:v>400.81630000000001</c:v>
                </c:pt>
                <c:pt idx="5">
                  <c:v>507.54300000000001</c:v>
                </c:pt>
                <c:pt idx="6">
                  <c:v>565.99800000000005</c:v>
                </c:pt>
                <c:pt idx="7">
                  <c:v>645.71040000000005</c:v>
                </c:pt>
                <c:pt idx="8">
                  <c:v>703.96119999999996</c:v>
                </c:pt>
                <c:pt idx="9">
                  <c:v>858.85619999999994</c:v>
                </c:pt>
                <c:pt idx="10">
                  <c:v>1028.8706999999999</c:v>
                </c:pt>
                <c:pt idx="11">
                  <c:v>1294.8736074686003</c:v>
                </c:pt>
                <c:pt idx="12">
                  <c:v>1470.33999494315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850-4A54-9449-A86997BF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5346639"/>
        <c:axId val="975151743"/>
      </c:lineChart>
      <c:catAx>
        <c:axId val="108534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975151743"/>
        <c:crosses val="autoZero"/>
        <c:auto val="1"/>
        <c:lblAlgn val="ctr"/>
        <c:lblOffset val="100"/>
        <c:noMultiLvlLbl val="0"/>
      </c:catAx>
      <c:valAx>
        <c:axId val="975151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En miles de millones de colones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08534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364839688974642E-2"/>
          <c:y val="1.8649479945454898E-2"/>
          <c:w val="0.89999997794602038"/>
          <c:h val="8.3984467611270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84511927677045"/>
          <c:y val="0.13722651586254586"/>
          <c:w val="0.83149454560852232"/>
          <c:h val="0.7711307969596504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Tablas!$BS$209</c:f>
              <c:strCache>
                <c:ptCount val="1"/>
                <c:pt idx="0">
                  <c:v>Resultado Primario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Tablas!$BS$211:$BS$223</c:f>
              <c:numCache>
                <c:formatCode>#,##0</c:formatCode>
                <c:ptCount val="13"/>
                <c:pt idx="0">
                  <c:v>470.2998799999998</c:v>
                </c:pt>
                <c:pt idx="1">
                  <c:v>-59.601800000000139</c:v>
                </c:pt>
                <c:pt idx="2">
                  <c:v>-285.58230000000003</c:v>
                </c:pt>
                <c:pt idx="3">
                  <c:v>-357.6268</c:v>
                </c:pt>
                <c:pt idx="4">
                  <c:v>-395.08740000010039</c:v>
                </c:pt>
                <c:pt idx="5">
                  <c:v>-514.3415</c:v>
                </c:pt>
                <c:pt idx="6">
                  <c:v>-633.34349999999995</c:v>
                </c:pt>
                <c:pt idx="7">
                  <c:v>-702.1522000000009</c:v>
                </c:pt>
                <c:pt idx="8">
                  <c:v>-519.23269999999957</c:v>
                </c:pt>
                <c:pt idx="9">
                  <c:v>-669.11550000000034</c:v>
                </c:pt>
                <c:pt idx="10">
                  <c:v>-730.38809999999967</c:v>
                </c:pt>
                <c:pt idx="11">
                  <c:v>-699.1391545182596</c:v>
                </c:pt>
                <c:pt idx="12">
                  <c:v>-1028.3258231389809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0D-40CB-9181-9CFAF7426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085346639"/>
        <c:axId val="975151743"/>
      </c:barChart>
      <c:lineChart>
        <c:grouping val="standard"/>
        <c:varyColors val="0"/>
        <c:ser>
          <c:idx val="0"/>
          <c:order val="0"/>
          <c:tx>
            <c:v>Ingreso total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Tablas!$BQ$211:$BQ$223</c:f>
              <c:numCache>
                <c:formatCode>#,##0</c:formatCode>
                <c:ptCount val="13"/>
                <c:pt idx="0">
                  <c:v>2037.222</c:v>
                </c:pt>
                <c:pt idx="1">
                  <c:v>1884.2871</c:v>
                </c:pt>
                <c:pt idx="2">
                  <c:v>2158.9681</c:v>
                </c:pt>
                <c:pt idx="3">
                  <c:v>2326.4160000000002</c:v>
                </c:pt>
                <c:pt idx="4">
                  <c:v>2564.4263999999998</c:v>
                </c:pt>
                <c:pt idx="5">
                  <c:v>2771.8812000000003</c:v>
                </c:pt>
                <c:pt idx="6">
                  <c:v>2988.3532</c:v>
                </c:pt>
                <c:pt idx="7">
                  <c:v>3241.3262999999997</c:v>
                </c:pt>
                <c:pt idx="8">
                  <c:v>3529.3262</c:v>
                </c:pt>
                <c:pt idx="9">
                  <c:v>3714.5862000000002</c:v>
                </c:pt>
                <c:pt idx="10">
                  <c:v>3787.1546000000003</c:v>
                </c:pt>
                <c:pt idx="11">
                  <c:v>4237.6245820347904</c:v>
                </c:pt>
                <c:pt idx="12">
                  <c:v>3736.3569831871691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0D-40CB-9181-9CFAF7426534}"/>
            </c:ext>
          </c:extLst>
        </c:ser>
        <c:ser>
          <c:idx val="1"/>
          <c:order val="1"/>
          <c:tx>
            <c:v>Gasto total (excluye intereses)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Tablas!$BR$211:$BR$223</c:f>
              <c:numCache>
                <c:formatCode>#,##0</c:formatCode>
                <c:ptCount val="13"/>
                <c:pt idx="0">
                  <c:v>1566.9221200000002</c:v>
                </c:pt>
                <c:pt idx="1">
                  <c:v>1943.8889000000001</c:v>
                </c:pt>
                <c:pt idx="2">
                  <c:v>2444.5504000000001</c:v>
                </c:pt>
                <c:pt idx="3">
                  <c:v>2684.0428000000002</c:v>
                </c:pt>
                <c:pt idx="4">
                  <c:v>2959.5138000001002</c:v>
                </c:pt>
                <c:pt idx="5">
                  <c:v>3286.2227000000003</c:v>
                </c:pt>
                <c:pt idx="6">
                  <c:v>3621.6967</c:v>
                </c:pt>
                <c:pt idx="7">
                  <c:v>3943.4785000000006</c:v>
                </c:pt>
                <c:pt idx="8">
                  <c:v>4048.5588999999995</c:v>
                </c:pt>
                <c:pt idx="9">
                  <c:v>4383.7017000000005</c:v>
                </c:pt>
                <c:pt idx="10">
                  <c:v>4517.5427</c:v>
                </c:pt>
                <c:pt idx="11">
                  <c:v>4936.76373655305</c:v>
                </c:pt>
                <c:pt idx="12">
                  <c:v>4764.6828063261501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0D-40CB-9181-9CFAF7426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46639"/>
        <c:axId val="975151743"/>
      </c:lineChart>
      <c:catAx>
        <c:axId val="108534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975151743"/>
        <c:crosses val="autoZero"/>
        <c:auto val="1"/>
        <c:lblAlgn val="ctr"/>
        <c:lblOffset val="100"/>
        <c:noMultiLvlLbl val="0"/>
      </c:catAx>
      <c:valAx>
        <c:axId val="975151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 b="0" i="0" baseline="0">
                    <a:solidFill>
                      <a:sysClr val="windowText" lastClr="000000"/>
                    </a:solidFill>
                    <a:effectLst/>
                  </a:rPr>
                  <a:t>En miles de millones de colones</a:t>
                </a:r>
                <a:endParaRPr lang="es-ES" sz="2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08534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292629326100666E-2"/>
          <c:y val="1.6760463245262491E-2"/>
          <c:w val="0.938902355660443"/>
          <c:h val="0.11204755690742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84083903943429"/>
          <c:y val="0.13722651586254586"/>
          <c:w val="0.84549882584585856"/>
          <c:h val="0.7711307969596504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Tablas!$BM$209</c:f>
              <c:strCache>
                <c:ptCount val="1"/>
                <c:pt idx="0">
                  <c:v>Resultado financiero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Tablas!$BM$211:$BM$223</c:f>
              <c:numCache>
                <c:formatCode>#,##0</c:formatCode>
                <c:ptCount val="13"/>
                <c:pt idx="0">
                  <c:v>158.7343799999999</c:v>
                </c:pt>
                <c:pt idx="1">
                  <c:v>-384.55310000000009</c:v>
                </c:pt>
                <c:pt idx="2">
                  <c:v>-644.80779999999982</c:v>
                </c:pt>
                <c:pt idx="3">
                  <c:v>-743.74810000000014</c:v>
                </c:pt>
                <c:pt idx="4">
                  <c:v>-795.90370000010034</c:v>
                </c:pt>
                <c:pt idx="5">
                  <c:v>-1021.8845</c:v>
                </c:pt>
                <c:pt idx="6">
                  <c:v>-1199.3415</c:v>
                </c:pt>
                <c:pt idx="7">
                  <c:v>-1347.8626000000006</c:v>
                </c:pt>
                <c:pt idx="8">
                  <c:v>-1223.1938999999995</c:v>
                </c:pt>
                <c:pt idx="9">
                  <c:v>-1527.9717000000003</c:v>
                </c:pt>
                <c:pt idx="10">
                  <c:v>-1759.2588000000003</c:v>
                </c:pt>
                <c:pt idx="11">
                  <c:v>-1994.0127619868601</c:v>
                </c:pt>
                <c:pt idx="12">
                  <c:v>-2498.665818082131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6-4DA4-8916-39D9831A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085346639"/>
        <c:axId val="975151743"/>
      </c:barChart>
      <c:lineChart>
        <c:grouping val="standard"/>
        <c:varyColors val="0"/>
        <c:ser>
          <c:idx val="0"/>
          <c:order val="0"/>
          <c:tx>
            <c:v>Ingreso total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Tablas!$BQ$211:$BQ$223</c:f>
              <c:numCache>
                <c:formatCode>#,##0</c:formatCode>
                <c:ptCount val="13"/>
                <c:pt idx="0">
                  <c:v>2037.222</c:v>
                </c:pt>
                <c:pt idx="1">
                  <c:v>1884.2871</c:v>
                </c:pt>
                <c:pt idx="2">
                  <c:v>2158.9681</c:v>
                </c:pt>
                <c:pt idx="3">
                  <c:v>2326.4160000000002</c:v>
                </c:pt>
                <c:pt idx="4">
                  <c:v>2564.4263999999998</c:v>
                </c:pt>
                <c:pt idx="5">
                  <c:v>2771.8812000000003</c:v>
                </c:pt>
                <c:pt idx="6">
                  <c:v>2988.3532</c:v>
                </c:pt>
                <c:pt idx="7">
                  <c:v>3241.3262999999997</c:v>
                </c:pt>
                <c:pt idx="8">
                  <c:v>3529.3262</c:v>
                </c:pt>
                <c:pt idx="9">
                  <c:v>3714.5862000000002</c:v>
                </c:pt>
                <c:pt idx="10">
                  <c:v>3787.1546000000003</c:v>
                </c:pt>
                <c:pt idx="11">
                  <c:v>4237.6245820347904</c:v>
                </c:pt>
                <c:pt idx="12">
                  <c:v>3736.3569831871691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F6-4DA4-8916-39D9831A97BB}"/>
            </c:ext>
          </c:extLst>
        </c:ser>
        <c:ser>
          <c:idx val="1"/>
          <c:order val="1"/>
          <c:tx>
            <c:v>Gasto total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Tablas!$BT$211:$BT$223</c:f>
              <c:numCache>
                <c:formatCode>0.0</c:formatCode>
                <c:ptCount val="13"/>
                <c:pt idx="0">
                  <c:v>1878.4876200000001</c:v>
                </c:pt>
                <c:pt idx="1">
                  <c:v>2268.8402000000001</c:v>
                </c:pt>
                <c:pt idx="2">
                  <c:v>2803.7759000000001</c:v>
                </c:pt>
                <c:pt idx="3">
                  <c:v>3070.1641</c:v>
                </c:pt>
                <c:pt idx="4">
                  <c:v>3360.3301000001002</c:v>
                </c:pt>
                <c:pt idx="5">
                  <c:v>3793.7657000000004</c:v>
                </c:pt>
                <c:pt idx="6">
                  <c:v>4187.6947</c:v>
                </c:pt>
                <c:pt idx="7">
                  <c:v>4589.1889000000001</c:v>
                </c:pt>
                <c:pt idx="8">
                  <c:v>4752.5200999999997</c:v>
                </c:pt>
                <c:pt idx="9">
                  <c:v>5242.5579000000007</c:v>
                </c:pt>
                <c:pt idx="10">
                  <c:v>5546.4134000000004</c:v>
                </c:pt>
                <c:pt idx="11">
                  <c:v>6231.6373440216503</c:v>
                </c:pt>
                <c:pt idx="12">
                  <c:v>6235.0228012693005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F6-4DA4-8916-39D9831A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46639"/>
        <c:axId val="975151743"/>
      </c:lineChart>
      <c:catAx>
        <c:axId val="108534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975151743"/>
        <c:crosses val="autoZero"/>
        <c:auto val="1"/>
        <c:lblAlgn val="ctr"/>
        <c:lblOffset val="100"/>
        <c:noMultiLvlLbl val="0"/>
      </c:catAx>
      <c:valAx>
        <c:axId val="975151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 b="0" i="0" baseline="0">
                    <a:solidFill>
                      <a:sysClr val="windowText" lastClr="000000"/>
                    </a:solidFill>
                    <a:effectLst/>
                  </a:rPr>
                  <a:t>En miles de millones de colones</a:t>
                </a:r>
                <a:endParaRPr lang="es-ES" sz="2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08534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292629326100666E-2"/>
          <c:y val="1.6760463245262491E-2"/>
          <c:w val="0.938902355660443"/>
          <c:h val="0.11204755690742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84511927677045"/>
          <c:y val="0.13722651586254586"/>
          <c:w val="0.83149454560852232"/>
          <c:h val="0.7711307969596504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Tablas!$G$197</c:f>
              <c:strCache>
                <c:ptCount val="1"/>
                <c:pt idx="0">
                  <c:v>Resultado financiero como % del PIB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Tablas!$G$199:$G$211</c:f>
              <c:numCache>
                <c:formatCode>0.0%</c:formatCode>
                <c:ptCount val="13"/>
                <c:pt idx="0">
                  <c:v>9.8533956000000002E-3</c:v>
                </c:pt>
                <c:pt idx="1">
                  <c:v>-2.19480814E-2</c:v>
                </c:pt>
                <c:pt idx="2">
                  <c:v>-3.2903499699999998E-2</c:v>
                </c:pt>
                <c:pt idx="3">
                  <c:v>-3.4802179699999998E-2</c:v>
                </c:pt>
                <c:pt idx="4">
                  <c:v>-3.4054592299999999E-2</c:v>
                </c:pt>
                <c:pt idx="5">
                  <c:v>-4.1104011199999999E-2</c:v>
                </c:pt>
                <c:pt idx="6">
                  <c:v>-4.4050166099999996E-2</c:v>
                </c:pt>
                <c:pt idx="7">
                  <c:v>-4.6031417799999995E-2</c:v>
                </c:pt>
                <c:pt idx="8">
                  <c:v>-3.9401754300000001E-2</c:v>
                </c:pt>
                <c:pt idx="9">
                  <c:v>-4.67716335E-2</c:v>
                </c:pt>
                <c:pt idx="10">
                  <c:v>-5.1177324000000003E-2</c:v>
                </c:pt>
                <c:pt idx="11">
                  <c:v>-5.4735789140458201E-2</c:v>
                </c:pt>
                <c:pt idx="12">
                  <c:v>-7.1679119940204303E-2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0-4616-99CA-37419E1C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085346639"/>
        <c:axId val="975151743"/>
      </c:barChart>
      <c:lineChart>
        <c:grouping val="standard"/>
        <c:varyColors val="0"/>
        <c:ser>
          <c:idx val="0"/>
          <c:order val="0"/>
          <c:tx>
            <c:v>Ingresos totales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Tablas!$AK$199:$AK$211</c:f>
              <c:numCache>
                <c:formatCode>0.0%</c:formatCode>
                <c:ptCount val="13"/>
                <c:pt idx="0">
                  <c:v>0.1264600289554362</c:v>
                </c:pt>
                <c:pt idx="1">
                  <c:v>0.10754428101546948</c:v>
                </c:pt>
                <c:pt idx="2">
                  <c:v>0.11016865216372938</c:v>
                </c:pt>
                <c:pt idx="3">
                  <c:v>0.10885990524070607</c:v>
                </c:pt>
                <c:pt idx="4">
                  <c:v>0.10972495232192753</c:v>
                </c:pt>
                <c:pt idx="5">
                  <c:v>0.1114954144914317</c:v>
                </c:pt>
                <c:pt idx="6">
                  <c:v>0.10975810878341699</c:v>
                </c:pt>
                <c:pt idx="7">
                  <c:v>0.11069588631766181</c:v>
                </c:pt>
                <c:pt idx="8">
                  <c:v>0.11368732608701919</c:v>
                </c:pt>
                <c:pt idx="9">
                  <c:v>0.11370450404975281</c:v>
                </c:pt>
                <c:pt idx="10">
                  <c:v>0.11016937246656967</c:v>
                </c:pt>
                <c:pt idx="11">
                  <c:v>0.11632308980187311</c:v>
                </c:pt>
                <c:pt idx="12">
                  <c:v>0.10718471369767217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C0-4616-99CA-37419E1CC611}"/>
            </c:ext>
          </c:extLst>
        </c:ser>
        <c:ser>
          <c:idx val="1"/>
          <c:order val="1"/>
          <c:tx>
            <c:v>Gasto total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Tablas!$AN$199:$AN$211</c:f>
              <c:numCache>
                <c:formatCode>0.00%</c:formatCode>
                <c:ptCount val="13"/>
                <c:pt idx="0">
                  <c:v>0.11660663335543621</c:v>
                </c:pt>
                <c:pt idx="1">
                  <c:v>0.12949236241546949</c:v>
                </c:pt>
                <c:pt idx="2">
                  <c:v>0.14307215186372937</c:v>
                </c:pt>
                <c:pt idx="3">
                  <c:v>0.14366208494070606</c:v>
                </c:pt>
                <c:pt idx="4">
                  <c:v>0.14377954462192752</c:v>
                </c:pt>
                <c:pt idx="5">
                  <c:v>0.1525994256914317</c:v>
                </c:pt>
                <c:pt idx="6">
                  <c:v>0.15380827488341697</c:v>
                </c:pt>
                <c:pt idx="7">
                  <c:v>0.15672730411766181</c:v>
                </c:pt>
                <c:pt idx="8">
                  <c:v>0.15308908038701918</c:v>
                </c:pt>
                <c:pt idx="9">
                  <c:v>0.16047613754975282</c:v>
                </c:pt>
                <c:pt idx="10">
                  <c:v>0.16134669646656966</c:v>
                </c:pt>
                <c:pt idx="11">
                  <c:v>0.17105887894233132</c:v>
                </c:pt>
                <c:pt idx="12">
                  <c:v>0.17886383363787647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FC0-4616-99CA-37419E1C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46639"/>
        <c:axId val="975151743"/>
      </c:lineChart>
      <c:catAx>
        <c:axId val="108534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975151743"/>
        <c:crosses val="autoZero"/>
        <c:auto val="1"/>
        <c:lblAlgn val="ctr"/>
        <c:lblOffset val="100"/>
        <c:noMultiLvlLbl val="0"/>
      </c:catAx>
      <c:valAx>
        <c:axId val="975151743"/>
        <c:scaling>
          <c:orientation val="minMax"/>
          <c:min val="-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08534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292629326100666E-2"/>
          <c:y val="1.6760463245262491E-2"/>
          <c:w val="0.938902355660443"/>
          <c:h val="0.11204755690742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8094167294052"/>
          <c:y val="0.13707167576984183"/>
          <c:w val="0.86665432532921238"/>
          <c:h val="0.74838873997505329"/>
        </c:manualLayout>
      </c:layout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771881525646388E-2"/>
                  <c:y val="-3.57719522960213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C-4D80-9696-F2990BD29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Tablas!$J$200:$J$211</c:f>
              <c:numCache>
                <c:formatCode>0.0%</c:formatCode>
                <c:ptCount val="12"/>
                <c:pt idx="0">
                  <c:v>-7.5070316342548793E-2</c:v>
                </c:pt>
                <c:pt idx="1">
                  <c:v>0.14577449476780902</c:v>
                </c:pt>
                <c:pt idx="2">
                  <c:v>7.7559228411017145E-2</c:v>
                </c:pt>
                <c:pt idx="3">
                  <c:v>0.1023077557926011</c:v>
                </c:pt>
                <c:pt idx="4">
                  <c:v>8.0897155012910504E-2</c:v>
                </c:pt>
                <c:pt idx="5">
                  <c:v>7.8095699050882761E-2</c:v>
                </c:pt>
                <c:pt idx="6">
                  <c:v>8.4653012234296776E-2</c:v>
                </c:pt>
                <c:pt idx="7">
                  <c:v>8.8852486094966876E-2</c:v>
                </c:pt>
                <c:pt idx="8">
                  <c:v>5.2491605904832372E-2</c:v>
                </c:pt>
                <c:pt idx="9">
                  <c:v>1.9536065686132087E-2</c:v>
                </c:pt>
                <c:pt idx="10">
                  <c:v>0.1189468161756031</c:v>
                </c:pt>
                <c:pt idx="11">
                  <c:v>-0.11828976096011923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9A-4786-A6D9-807B8433F07B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2.0525782547117268E-2"/>
                  <c:y val="1.0044699859445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C-4D80-9696-F2990BD29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Tablas!$K$200:$K$211</c:f>
              <c:numCache>
                <c:formatCode>0.0%</c:formatCode>
                <c:ptCount val="12"/>
                <c:pt idx="0">
                  <c:v>-5.7982133534583813E-2</c:v>
                </c:pt>
                <c:pt idx="1">
                  <c:v>7.3772290157901432E-2</c:v>
                </c:pt>
                <c:pt idx="2">
                  <c:v>-3.393000562559001E-2</c:v>
                </c:pt>
                <c:pt idx="3">
                  <c:v>0.1563031473046983</c:v>
                </c:pt>
                <c:pt idx="4">
                  <c:v>0.10083490313175925</c:v>
                </c:pt>
                <c:pt idx="5">
                  <c:v>4.4677720589637149E-2</c:v>
                </c:pt>
                <c:pt idx="6">
                  <c:v>9.9693360833429168E-2</c:v>
                </c:pt>
                <c:pt idx="7">
                  <c:v>2.7104233856704685E-2</c:v>
                </c:pt>
                <c:pt idx="8">
                  <c:v>-1.659007637286658E-3</c:v>
                </c:pt>
                <c:pt idx="9">
                  <c:v>0.10835938077213547</c:v>
                </c:pt>
                <c:pt idx="10">
                  <c:v>0.19641429618974371</c:v>
                </c:pt>
                <c:pt idx="11">
                  <c:v>-0.15310731374303055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9A-4786-A6D9-807B8433F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870255"/>
        <c:axId val="1845513583"/>
      </c:lineChart>
      <c:catAx>
        <c:axId val="183187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45513583"/>
        <c:crosses val="autoZero"/>
        <c:auto val="1"/>
        <c:lblAlgn val="ctr"/>
        <c:lblOffset val="100"/>
        <c:noMultiLvlLbl val="0"/>
      </c:catAx>
      <c:valAx>
        <c:axId val="1845513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3187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84511927677045"/>
          <c:y val="0.13722651586254586"/>
          <c:w val="0.83149454560852232"/>
          <c:h val="0.77113079695965048"/>
        </c:manualLayout>
      </c:layout>
      <c:barChart>
        <c:barDir val="col"/>
        <c:grouping val="clustered"/>
        <c:varyColors val="0"/>
        <c:ser>
          <c:idx val="2"/>
          <c:order val="2"/>
          <c:tx>
            <c:v>Resultado primario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Tablas!$F$17:$F$211</c:f>
              <c:numCache>
                <c:formatCode>#\ ##0.0</c:formatCode>
                <c:ptCount val="195"/>
                <c:pt idx="0">
                  <c:v>306488.2</c:v>
                </c:pt>
                <c:pt idx="1">
                  <c:v>495716.7</c:v>
                </c:pt>
                <c:pt idx="2">
                  <c:v>654267.69999999995</c:v>
                </c:pt>
                <c:pt idx="3">
                  <c:v>807035.1</c:v>
                </c:pt>
                <c:pt idx="4">
                  <c:v>969671.71</c:v>
                </c:pt>
                <c:pt idx="5">
                  <c:v>1148745.1100000001</c:v>
                </c:pt>
                <c:pt idx="6">
                  <c:v>1298232.1100000001</c:v>
                </c:pt>
                <c:pt idx="7">
                  <c:v>1452808.61</c:v>
                </c:pt>
                <c:pt idx="8">
                  <c:v>1645527.31</c:v>
                </c:pt>
                <c:pt idx="9">
                  <c:v>1813374.81</c:v>
                </c:pt>
                <c:pt idx="10">
                  <c:v>2104701.81</c:v>
                </c:pt>
                <c:pt idx="11">
                  <c:v>198294.9</c:v>
                </c:pt>
                <c:pt idx="12">
                  <c:v>369305.3</c:v>
                </c:pt>
                <c:pt idx="13">
                  <c:v>623034.5</c:v>
                </c:pt>
                <c:pt idx="14">
                  <c:v>849091.2</c:v>
                </c:pt>
                <c:pt idx="15">
                  <c:v>1023405.8</c:v>
                </c:pt>
                <c:pt idx="16">
                  <c:v>1214396.1000000001</c:v>
                </c:pt>
                <c:pt idx="17">
                  <c:v>1445972.2</c:v>
                </c:pt>
                <c:pt idx="18">
                  <c:v>1618277.7</c:v>
                </c:pt>
                <c:pt idx="19">
                  <c:v>1813685.9</c:v>
                </c:pt>
                <c:pt idx="20">
                  <c:v>2037222</c:v>
                </c:pt>
                <c:pt idx="21">
                  <c:v>2199703.5</c:v>
                </c:pt>
                <c:pt idx="22">
                  <c:v>2490030.6</c:v>
                </c:pt>
                <c:pt idx="23">
                  <c:v>204962.1</c:v>
                </c:pt>
                <c:pt idx="24">
                  <c:v>363979.9</c:v>
                </c:pt>
                <c:pt idx="25">
                  <c:v>598262.6</c:v>
                </c:pt>
                <c:pt idx="26">
                  <c:v>780706.2</c:v>
                </c:pt>
                <c:pt idx="27">
                  <c:v>935509.2</c:v>
                </c:pt>
                <c:pt idx="28">
                  <c:v>1113340.8</c:v>
                </c:pt>
                <c:pt idx="29">
                  <c:v>1327390.6000000001</c:v>
                </c:pt>
                <c:pt idx="30">
                  <c:v>1482789.1</c:v>
                </c:pt>
                <c:pt idx="31">
                  <c:v>1673712.1</c:v>
                </c:pt>
                <c:pt idx="32">
                  <c:v>1884287.1</c:v>
                </c:pt>
                <c:pt idx="33">
                  <c:v>2056157.3</c:v>
                </c:pt>
                <c:pt idx="34">
                  <c:v>2363265.6</c:v>
                </c:pt>
                <c:pt idx="35">
                  <c:v>208089.2</c:v>
                </c:pt>
                <c:pt idx="36">
                  <c:v>370364.9</c:v>
                </c:pt>
                <c:pt idx="37">
                  <c:v>643733.4</c:v>
                </c:pt>
                <c:pt idx="38">
                  <c:v>859745</c:v>
                </c:pt>
                <c:pt idx="39">
                  <c:v>1044063.1</c:v>
                </c:pt>
                <c:pt idx="40">
                  <c:v>1266376.8999999999</c:v>
                </c:pt>
                <c:pt idx="41">
                  <c:v>1483701.2</c:v>
                </c:pt>
                <c:pt idx="42">
                  <c:v>1685385.5</c:v>
                </c:pt>
                <c:pt idx="43">
                  <c:v>1932858.5</c:v>
                </c:pt>
                <c:pt idx="44">
                  <c:v>2158968.1</c:v>
                </c:pt>
                <c:pt idx="45">
                  <c:v>2366517.6</c:v>
                </c:pt>
                <c:pt idx="46">
                  <c:v>2730099.8</c:v>
                </c:pt>
                <c:pt idx="47">
                  <c:v>211210.4</c:v>
                </c:pt>
                <c:pt idx="48">
                  <c:v>389952.7</c:v>
                </c:pt>
                <c:pt idx="49">
                  <c:v>671467.2</c:v>
                </c:pt>
                <c:pt idx="50">
                  <c:v>879415.4</c:v>
                </c:pt>
                <c:pt idx="51">
                  <c:v>1107253.6000000001</c:v>
                </c:pt>
                <c:pt idx="52">
                  <c:v>1387734.9</c:v>
                </c:pt>
                <c:pt idx="53">
                  <c:v>1605925.6</c:v>
                </c:pt>
                <c:pt idx="54">
                  <c:v>1826439.9</c:v>
                </c:pt>
                <c:pt idx="55">
                  <c:v>2107978.2999999998</c:v>
                </c:pt>
                <c:pt idx="56">
                  <c:v>2326416</c:v>
                </c:pt>
                <c:pt idx="57">
                  <c:v>2572830.4</c:v>
                </c:pt>
                <c:pt idx="58">
                  <c:v>3024429.1</c:v>
                </c:pt>
                <c:pt idx="59">
                  <c:v>233599.9</c:v>
                </c:pt>
                <c:pt idx="60">
                  <c:v>426034.2</c:v>
                </c:pt>
                <c:pt idx="61">
                  <c:v>756791.2</c:v>
                </c:pt>
                <c:pt idx="62">
                  <c:v>984286.9</c:v>
                </c:pt>
                <c:pt idx="63">
                  <c:v>1234316.6000000001</c:v>
                </c:pt>
                <c:pt idx="64">
                  <c:v>1543940</c:v>
                </c:pt>
                <c:pt idx="65">
                  <c:v>1783278.1</c:v>
                </c:pt>
                <c:pt idx="66">
                  <c:v>2005518.1</c:v>
                </c:pt>
                <c:pt idx="67">
                  <c:v>2311846.2000000002</c:v>
                </c:pt>
                <c:pt idx="68">
                  <c:v>2564426.4</c:v>
                </c:pt>
                <c:pt idx="69">
                  <c:v>2808431.9</c:v>
                </c:pt>
                <c:pt idx="70">
                  <c:v>3274301.3</c:v>
                </c:pt>
                <c:pt idx="71">
                  <c:v>257167.2</c:v>
                </c:pt>
                <c:pt idx="72">
                  <c:v>498665.1</c:v>
                </c:pt>
                <c:pt idx="73">
                  <c:v>840183.4</c:v>
                </c:pt>
                <c:pt idx="74">
                  <c:v>1105872.3</c:v>
                </c:pt>
                <c:pt idx="75">
                  <c:v>1356508.9</c:v>
                </c:pt>
                <c:pt idx="76">
                  <c:v>1667623.1</c:v>
                </c:pt>
                <c:pt idx="77">
                  <c:v>1941016.1</c:v>
                </c:pt>
                <c:pt idx="78">
                  <c:v>2178828.7000000002</c:v>
                </c:pt>
                <c:pt idx="79">
                  <c:v>2493832.1</c:v>
                </c:pt>
                <c:pt idx="80">
                  <c:v>2771881.2</c:v>
                </c:pt>
                <c:pt idx="81">
                  <c:v>3035777.4</c:v>
                </c:pt>
                <c:pt idx="82">
                  <c:v>3537315.7</c:v>
                </c:pt>
                <c:pt idx="83">
                  <c:v>280280.5</c:v>
                </c:pt>
                <c:pt idx="84">
                  <c:v>525754.69999999995</c:v>
                </c:pt>
                <c:pt idx="85">
                  <c:v>886499.3</c:v>
                </c:pt>
                <c:pt idx="86">
                  <c:v>1195908.3</c:v>
                </c:pt>
                <c:pt idx="87">
                  <c:v>1461545.5</c:v>
                </c:pt>
                <c:pt idx="88">
                  <c:v>1807336.3</c:v>
                </c:pt>
                <c:pt idx="89">
                  <c:v>2086118.6</c:v>
                </c:pt>
                <c:pt idx="90">
                  <c:v>2345026.1</c:v>
                </c:pt>
                <c:pt idx="91">
                  <c:v>2697881.5</c:v>
                </c:pt>
                <c:pt idx="92">
                  <c:v>2988353.2</c:v>
                </c:pt>
                <c:pt idx="93">
                  <c:v>3260953.1</c:v>
                </c:pt>
                <c:pt idx="94">
                  <c:v>3799979.6</c:v>
                </c:pt>
                <c:pt idx="95">
                  <c:v>303412.8</c:v>
                </c:pt>
                <c:pt idx="96">
                  <c:v>582373.6</c:v>
                </c:pt>
                <c:pt idx="97">
                  <c:v>1003344.7</c:v>
                </c:pt>
                <c:pt idx="98">
                  <c:v>1317506.8999999999</c:v>
                </c:pt>
                <c:pt idx="99">
                  <c:v>1577306.2</c:v>
                </c:pt>
                <c:pt idx="100">
                  <c:v>1952496.4</c:v>
                </c:pt>
                <c:pt idx="101">
                  <c:v>2258824.7999999998</c:v>
                </c:pt>
                <c:pt idx="102">
                  <c:v>2553308.88</c:v>
                </c:pt>
                <c:pt idx="103">
                  <c:v>2921896.5</c:v>
                </c:pt>
                <c:pt idx="104">
                  <c:v>3241326.3</c:v>
                </c:pt>
                <c:pt idx="105">
                  <c:v>3557119.4</c:v>
                </c:pt>
                <c:pt idx="106">
                  <c:v>4180896.5</c:v>
                </c:pt>
                <c:pt idx="107">
                  <c:v>330874.09999999998</c:v>
                </c:pt>
                <c:pt idx="108">
                  <c:v>630130.9</c:v>
                </c:pt>
                <c:pt idx="109">
                  <c:v>1076806.3</c:v>
                </c:pt>
                <c:pt idx="110">
                  <c:v>1413740.3</c:v>
                </c:pt>
                <c:pt idx="111">
                  <c:v>1720634.4</c:v>
                </c:pt>
                <c:pt idx="112">
                  <c:v>2155344.7999999998</c:v>
                </c:pt>
                <c:pt idx="113">
                  <c:v>2496642.5</c:v>
                </c:pt>
                <c:pt idx="114">
                  <c:v>2782780.6</c:v>
                </c:pt>
                <c:pt idx="115">
                  <c:v>3201238.5</c:v>
                </c:pt>
                <c:pt idx="116">
                  <c:v>3529326.2</c:v>
                </c:pt>
                <c:pt idx="117">
                  <c:v>3876892.8</c:v>
                </c:pt>
                <c:pt idx="118">
                  <c:v>4568069.2401090004</c:v>
                </c:pt>
                <c:pt idx="119">
                  <c:v>376494.5</c:v>
                </c:pt>
                <c:pt idx="120">
                  <c:v>678747.9</c:v>
                </c:pt>
                <c:pt idx="121">
                  <c:v>1195995.5</c:v>
                </c:pt>
                <c:pt idx="122">
                  <c:v>1514927.2</c:v>
                </c:pt>
                <c:pt idx="123">
                  <c:v>1860445.7</c:v>
                </c:pt>
                <c:pt idx="124">
                  <c:v>2313524.6</c:v>
                </c:pt>
                <c:pt idx="125">
                  <c:v>2635259.6</c:v>
                </c:pt>
                <c:pt idx="126">
                  <c:v>2936127.8</c:v>
                </c:pt>
                <c:pt idx="127">
                  <c:v>3387042.8</c:v>
                </c:pt>
                <c:pt idx="128">
                  <c:v>3714586.2</c:v>
                </c:pt>
                <c:pt idx="129">
                  <c:v>4087432.2</c:v>
                </c:pt>
                <c:pt idx="130">
                  <c:v>4745798.388479461</c:v>
                </c:pt>
                <c:pt idx="131">
                  <c:v>384518.9</c:v>
                </c:pt>
                <c:pt idx="132">
                  <c:v>682883.1</c:v>
                </c:pt>
                <c:pt idx="133">
                  <c:v>1180127.8999999999</c:v>
                </c:pt>
                <c:pt idx="134">
                  <c:v>1572955.9</c:v>
                </c:pt>
                <c:pt idx="135">
                  <c:v>1892988.4</c:v>
                </c:pt>
                <c:pt idx="136">
                  <c:v>2343379.2000000002</c:v>
                </c:pt>
                <c:pt idx="137">
                  <c:v>2698092.6</c:v>
                </c:pt>
                <c:pt idx="138">
                  <c:v>3009285.8</c:v>
                </c:pt>
                <c:pt idx="139">
                  <c:v>3424118.8</c:v>
                </c:pt>
                <c:pt idx="140">
                  <c:v>3787154.6</c:v>
                </c:pt>
                <c:pt idx="141">
                  <c:v>4156951.8799483897</c:v>
                </c:pt>
                <c:pt idx="142">
                  <c:v>4956655.4602420004</c:v>
                </c:pt>
                <c:pt idx="143">
                  <c:v>472490.40830966999</c:v>
                </c:pt>
                <c:pt idx="144">
                  <c:v>797762.2</c:v>
                </c:pt>
                <c:pt idx="145">
                  <c:v>1357042.46026492</c:v>
                </c:pt>
                <c:pt idx="146">
                  <c:v>1717625.8755256699</c:v>
                </c:pt>
                <c:pt idx="147">
                  <c:v>2085102.4831543905</c:v>
                </c:pt>
                <c:pt idx="148">
                  <c:v>2528810.2860215199</c:v>
                </c:pt>
                <c:pt idx="149">
                  <c:v>2897395.8230735795</c:v>
                </c:pt>
                <c:pt idx="150">
                  <c:v>3337935.2200200004</c:v>
                </c:pt>
                <c:pt idx="151">
                  <c:v>3803283.3608861091</c:v>
                </c:pt>
                <c:pt idx="152">
                  <c:v>4237624.58203479</c:v>
                </c:pt>
                <c:pt idx="153">
                  <c:v>4641531.2192175994</c:v>
                </c:pt>
                <c:pt idx="154">
                  <c:v>5356148.4148547295</c:v>
                </c:pt>
                <c:pt idx="155">
                  <c:v>454164.5</c:v>
                </c:pt>
                <c:pt idx="156">
                  <c:v>827404.09454844007</c:v>
                </c:pt>
                <c:pt idx="157">
                  <c:v>1366572.2124774801</c:v>
                </c:pt>
                <c:pt idx="158">
                  <c:v>1672912.6706890999</c:v>
                </c:pt>
                <c:pt idx="159">
                  <c:v>1998855.8750372198</c:v>
                </c:pt>
                <c:pt idx="160">
                  <c:v>2310099.6901549497</c:v>
                </c:pt>
                <c:pt idx="161">
                  <c:v>2632601.5028535603</c:v>
                </c:pt>
                <c:pt idx="162">
                  <c:v>2943650.9816862298</c:v>
                </c:pt>
                <c:pt idx="163">
                  <c:v>3368516.5796564305</c:v>
                </c:pt>
                <c:pt idx="164">
                  <c:v>3736356.9831871693</c:v>
                </c:pt>
                <c:pt idx="176" formatCode="General">
                  <c:v>3</c:v>
                </c:pt>
                <c:pt idx="179" formatCode="General">
                  <c:v>10</c:v>
                </c:pt>
                <c:pt idx="182" formatCode="General">
                  <c:v>2008</c:v>
                </c:pt>
                <c:pt idx="183" formatCode="General">
                  <c:v>2009</c:v>
                </c:pt>
                <c:pt idx="184" formatCode="General">
                  <c:v>2010</c:v>
                </c:pt>
                <c:pt idx="185" formatCode="General">
                  <c:v>2011</c:v>
                </c:pt>
                <c:pt idx="186" formatCode="General">
                  <c:v>2012</c:v>
                </c:pt>
                <c:pt idx="187" formatCode="General">
                  <c:v>2013</c:v>
                </c:pt>
                <c:pt idx="188" formatCode="General">
                  <c:v>2014</c:v>
                </c:pt>
                <c:pt idx="189" formatCode="General">
                  <c:v>2015</c:v>
                </c:pt>
                <c:pt idx="190" formatCode="General">
                  <c:v>2016</c:v>
                </c:pt>
                <c:pt idx="191" formatCode="General">
                  <c:v>2017</c:v>
                </c:pt>
                <c:pt idx="192" formatCode="General">
                  <c:v>2018</c:v>
                </c:pt>
                <c:pt idx="193" formatCode="General">
                  <c:v>2019</c:v>
                </c:pt>
                <c:pt idx="194" formatCode="General">
                  <c:v>2020</c:v>
                </c:pt>
              </c:numCache>
            </c:numRef>
          </c:cat>
          <c:val>
            <c:numRef>
              <c:f>Tablas!$H$199:$H$211</c:f>
              <c:numCache>
                <c:formatCode>0.0%</c:formatCode>
                <c:ptCount val="13"/>
                <c:pt idx="0">
                  <c:v>2.9193743461703319E-2</c:v>
                </c:pt>
                <c:pt idx="1">
                  <c:v>-3.4017282866436933E-3</c:v>
                </c:pt>
                <c:pt idx="2">
                  <c:v>-1.4572803124241527E-2</c:v>
                </c:pt>
                <c:pt idx="3">
                  <c:v>-1.673441876239545E-2</c:v>
                </c:pt>
                <c:pt idx="4">
                  <c:v>-1.6904733989638127E-2</c:v>
                </c:pt>
                <c:pt idx="5">
                  <c:v>-2.0688736130770945E-2</c:v>
                </c:pt>
                <c:pt idx="6">
                  <c:v>-2.3261836910800922E-2</c:v>
                </c:pt>
                <c:pt idx="7">
                  <c:v>-2.3979492625872383E-2</c:v>
                </c:pt>
                <c:pt idx="8">
                  <c:v>-1.6725622380822525E-2</c:v>
                </c:pt>
                <c:pt idx="9">
                  <c:v>-2.0481809273803466E-2</c:v>
                </c:pt>
                <c:pt idx="10">
                  <c:v>-2.124719139642468E-2</c:v>
                </c:pt>
                <c:pt idx="11">
                  <c:v>-1.9191418465857271E-2</c:v>
                </c:pt>
                <c:pt idx="12">
                  <c:v>-2.9499539106419826E-2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C-444A-AA6C-3B4F8E36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085346639"/>
        <c:axId val="975151743"/>
      </c:barChart>
      <c:lineChart>
        <c:grouping val="standard"/>
        <c:varyColors val="0"/>
        <c:ser>
          <c:idx val="0"/>
          <c:order val="0"/>
          <c:tx>
            <c:v>Ingreso total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Tablas!$AK$199:$AK$211</c:f>
              <c:numCache>
                <c:formatCode>0.0%</c:formatCode>
                <c:ptCount val="13"/>
                <c:pt idx="0">
                  <c:v>0.1264600289554362</c:v>
                </c:pt>
                <c:pt idx="1">
                  <c:v>0.10754428101546948</c:v>
                </c:pt>
                <c:pt idx="2">
                  <c:v>0.11016865216372938</c:v>
                </c:pt>
                <c:pt idx="3">
                  <c:v>0.10885990524070607</c:v>
                </c:pt>
                <c:pt idx="4">
                  <c:v>0.10972495232192753</c:v>
                </c:pt>
                <c:pt idx="5">
                  <c:v>0.1114954144914317</c:v>
                </c:pt>
                <c:pt idx="6">
                  <c:v>0.10975810878341699</c:v>
                </c:pt>
                <c:pt idx="7">
                  <c:v>0.11069588631766181</c:v>
                </c:pt>
                <c:pt idx="8">
                  <c:v>0.11368732608701919</c:v>
                </c:pt>
                <c:pt idx="9">
                  <c:v>0.11370450404975281</c:v>
                </c:pt>
                <c:pt idx="10">
                  <c:v>0.11016937246656967</c:v>
                </c:pt>
                <c:pt idx="11">
                  <c:v>0.11632308980187311</c:v>
                </c:pt>
                <c:pt idx="12">
                  <c:v>0.10718471369767217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CC-444A-AA6C-3B4F8E369A50}"/>
            </c:ext>
          </c:extLst>
        </c:ser>
        <c:ser>
          <c:idx val="1"/>
          <c:order val="1"/>
          <c:tx>
            <c:v>Gasto total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Tablas!$F$199:$F$211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Tablas!$BU$211:$BU$223</c:f>
              <c:numCache>
                <c:formatCode>0%</c:formatCode>
                <c:ptCount val="13"/>
                <c:pt idx="0">
                  <c:v>9.7266285493732882E-2</c:v>
                </c:pt>
                <c:pt idx="1">
                  <c:v>0.11094600930211318</c:v>
                </c:pt>
                <c:pt idx="2">
                  <c:v>0.12474145528797091</c:v>
                </c:pt>
                <c:pt idx="3">
                  <c:v>0.12559432400310153</c:v>
                </c:pt>
                <c:pt idx="4">
                  <c:v>0.12662968631156565</c:v>
                </c:pt>
                <c:pt idx="5">
                  <c:v>0.13218415062220265</c:v>
                </c:pt>
                <c:pt idx="6">
                  <c:v>0.13301994569421793</c:v>
                </c:pt>
                <c:pt idx="7">
                  <c:v>0.13467537894353418</c:v>
                </c:pt>
                <c:pt idx="8">
                  <c:v>0.13041294846784171</c:v>
                </c:pt>
                <c:pt idx="9">
                  <c:v>0.13418631332355629</c:v>
                </c:pt>
                <c:pt idx="10">
                  <c:v>0.13141656386299436</c:v>
                </c:pt>
                <c:pt idx="11">
                  <c:v>0.13551450826773037</c:v>
                </c:pt>
                <c:pt idx="12">
                  <c:v>0.13668425280409199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CC-444A-AA6C-3B4F8E36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46639"/>
        <c:axId val="975151743"/>
      </c:lineChart>
      <c:catAx>
        <c:axId val="1085346639"/>
        <c:scaling>
          <c:orientation val="minMax"/>
        </c:scaling>
        <c:delete val="0"/>
        <c:axPos val="b"/>
        <c:numFmt formatCode="#\ ##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975151743"/>
        <c:crosses val="autoZero"/>
        <c:auto val="1"/>
        <c:lblAlgn val="ctr"/>
        <c:lblOffset val="100"/>
        <c:noMultiLvlLbl val="0"/>
      </c:catAx>
      <c:valAx>
        <c:axId val="975151743"/>
        <c:scaling>
          <c:orientation val="minMax"/>
          <c:min val="-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08534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292629326100666E-2"/>
          <c:y val="1.6760463245262491E-2"/>
          <c:w val="0.938902355660443"/>
          <c:h val="0.11204755690742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Tablas!$BV$212:$BV$223</c:f>
              <c:numCache>
                <c:formatCode>0.0%</c:formatCode>
                <c:ptCount val="12"/>
                <c:pt idx="0">
                  <c:v>-1.4930036296793683</c:v>
                </c:pt>
                <c:pt idx="1">
                  <c:v>1.3274721627808423</c:v>
                </c:pt>
                <c:pt idx="2">
                  <c:v>0.26301706964104543</c:v>
                </c:pt>
                <c:pt idx="3">
                  <c:v>7.6569122618793672E-2</c:v>
                </c:pt>
                <c:pt idx="4">
                  <c:v>0.34946346290409092</c:v>
                </c:pt>
                <c:pt idx="5">
                  <c:v>0.15198964646905888</c:v>
                </c:pt>
                <c:pt idx="6">
                  <c:v>0.10645008093612907</c:v>
                </c:pt>
                <c:pt idx="7">
                  <c:v>-4.9783922420543747E-2</c:v>
                </c:pt>
                <c:pt idx="8">
                  <c:v>0.25319906278309046</c:v>
                </c:pt>
                <c:pt idx="9">
                  <c:v>0.23078657629013755</c:v>
                </c:pt>
                <c:pt idx="10">
                  <c:v>8.6611309830434635E-2</c:v>
                </c:pt>
                <c:pt idx="11">
                  <c:v>0.45657449582649701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D19-4383-84A3-75CDB8F944F1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Tablas!$BW$212:$BW$223</c:f>
              <c:numCache>
                <c:formatCode>0.0%</c:formatCode>
                <c:ptCount val="12"/>
                <c:pt idx="0">
                  <c:v>-0.84012755076631418</c:v>
                </c:pt>
                <c:pt idx="1">
                  <c:v>-1.490623470250537</c:v>
                </c:pt>
                <c:pt idx="2">
                  <c:v>7.1800123358248236</c:v>
                </c:pt>
                <c:pt idx="3">
                  <c:v>-0.18258430081056376</c:v>
                </c:pt>
                <c:pt idx="4">
                  <c:v>7.249888085515388E-2</c:v>
                </c:pt>
                <c:pt idx="5">
                  <c:v>1.7120162304234281</c:v>
                </c:pt>
                <c:pt idx="6">
                  <c:v>-0.13687237600960211</c:v>
                </c:pt>
                <c:pt idx="7">
                  <c:v>0.33939812458326046</c:v>
                </c:pt>
                <c:pt idx="8">
                  <c:v>0.54410037114732779</c:v>
                </c:pt>
                <c:pt idx="9">
                  <c:v>-3.6947722752821655E-2</c:v>
                </c:pt>
                <c:pt idx="10">
                  <c:v>-0.16218295224679236</c:v>
                </c:pt>
                <c:pt idx="11">
                  <c:v>-5.7319395710569099E-2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D19-4383-84A3-75CDB8F94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6975"/>
        <c:axId val="1957376991"/>
      </c:lineChart>
      <c:catAx>
        <c:axId val="195002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7376991"/>
        <c:crosses val="autoZero"/>
        <c:auto val="1"/>
        <c:lblAlgn val="ctr"/>
        <c:lblOffset val="100"/>
        <c:noMultiLvlLbl val="0"/>
      </c:catAx>
      <c:valAx>
        <c:axId val="195737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 b="0" i="0" baseline="0">
                    <a:solidFill>
                      <a:sysClr val="windowText" lastClr="000000"/>
                    </a:solidFill>
                    <a:effectLst/>
                  </a:rPr>
                  <a:t>Porcentajes</a:t>
                </a:r>
                <a:endParaRPr lang="es-ES" sz="2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6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3591652573652"/>
          <c:y val="0.15366875396322133"/>
          <c:w val="0.84175130653425234"/>
          <c:h val="0.73752932783766645"/>
        </c:manualLayout>
      </c:layout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4553021700045033E-2"/>
                  <c:y val="2.4669774669774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37-4154-89EF-4AE542321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R"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Tablas!$L$200:$L$211</c:f>
              <c:numCache>
                <c:formatCode>0.0%</c:formatCode>
                <c:ptCount val="12"/>
                <c:pt idx="0">
                  <c:v>-8.1446268940337019E-2</c:v>
                </c:pt>
                <c:pt idx="1">
                  <c:v>8.4562082184458154E-2</c:v>
                </c:pt>
                <c:pt idx="2">
                  <c:v>8.7758587204610272E-2</c:v>
                </c:pt>
                <c:pt idx="3">
                  <c:v>0.10015420089120286</c:v>
                </c:pt>
                <c:pt idx="4">
                  <c:v>9.662909482237847E-2</c:v>
                </c:pt>
                <c:pt idx="5">
                  <c:v>7.2681971918465926E-2</c:v>
                </c:pt>
                <c:pt idx="6">
                  <c:v>8.3242263865480393E-2</c:v>
                </c:pt>
                <c:pt idx="7">
                  <c:v>8.8282042269737682E-2</c:v>
                </c:pt>
                <c:pt idx="8">
                  <c:v>5.4414093733115454E-2</c:v>
                </c:pt>
                <c:pt idx="9">
                  <c:v>1.8930321198836308E-2</c:v>
                </c:pt>
                <c:pt idx="10">
                  <c:v>9.7625904770789251E-2</c:v>
                </c:pt>
                <c:pt idx="11">
                  <c:v>-0.11990048785915874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41-4846-8275-56EA6E595285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7463626040053935E-2"/>
                  <c:y val="-2.9603729603729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7-4154-89EF-4AE542321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R"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Tablas!$M$200:$M$211</c:f>
              <c:numCache>
                <c:formatCode>0.0%</c:formatCode>
                <c:ptCount val="12"/>
                <c:pt idx="0">
                  <c:v>-6.2669856745797281E-2</c:v>
                </c:pt>
                <c:pt idx="1">
                  <c:v>-2.9949308164790023E-2</c:v>
                </c:pt>
                <c:pt idx="2">
                  <c:v>4.0014992769534796E-2</c:v>
                </c:pt>
                <c:pt idx="3">
                  <c:v>8.1884355126366826E-2</c:v>
                </c:pt>
                <c:pt idx="4">
                  <c:v>0.13225561330645563</c:v>
                </c:pt>
                <c:pt idx="5">
                  <c:v>5.3078208485723755E-2</c:v>
                </c:pt>
                <c:pt idx="6">
                  <c:v>7.8723426747147052E-2</c:v>
                </c:pt>
                <c:pt idx="7">
                  <c:v>9.0781917604172424E-2</c:v>
                </c:pt>
                <c:pt idx="8">
                  <c:v>-7.1436432516408521E-3</c:v>
                </c:pt>
                <c:pt idx="9">
                  <c:v>9.4737090435381921E-2</c:v>
                </c:pt>
                <c:pt idx="10">
                  <c:v>0.22453477175692527</c:v>
                </c:pt>
                <c:pt idx="11">
                  <c:v>-0.16358171268296684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41-4846-8275-56EA6E595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003919"/>
        <c:axId val="1695418783"/>
      </c:lineChart>
      <c:catAx>
        <c:axId val="1890003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R"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695418783"/>
        <c:crosses val="autoZero"/>
        <c:auto val="1"/>
        <c:lblAlgn val="ctr"/>
        <c:lblOffset val="100"/>
        <c:noMultiLvlLbl val="0"/>
      </c:catAx>
      <c:valAx>
        <c:axId val="169541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R"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/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R"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R"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90003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R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s-CR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15252115851495"/>
          <c:y val="0.12309502978794318"/>
          <c:w val="0.88031050429372049"/>
          <c:h val="0.75537641128192312"/>
        </c:manualLayout>
      </c:layout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2.2222222222222272E-2"/>
                  <c:y val="-6.0185185185185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D-422A-973B-DB9C7DB13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Tablas!$S$200:$S$211</c:f>
              <c:numCache>
                <c:formatCode>0.0%</c:formatCode>
                <c:ptCount val="12"/>
                <c:pt idx="0">
                  <c:v>-8.336086795213582E-3</c:v>
                </c:pt>
                <c:pt idx="1">
                  <c:v>6.3364190405665655E-2</c:v>
                </c:pt>
                <c:pt idx="2">
                  <c:v>5.4375589352108955E-2</c:v>
                </c:pt>
                <c:pt idx="3">
                  <c:v>0.11002669843595259</c:v>
                </c:pt>
                <c:pt idx="4">
                  <c:v>0.15462853380475416</c:v>
                </c:pt>
                <c:pt idx="5">
                  <c:v>6.3393656489708183E-2</c:v>
                </c:pt>
                <c:pt idx="6">
                  <c:v>0.14849867844896836</c:v>
                </c:pt>
                <c:pt idx="7">
                  <c:v>0.14501167540023374</c:v>
                </c:pt>
                <c:pt idx="8">
                  <c:v>0.11139312821948955</c:v>
                </c:pt>
                <c:pt idx="9">
                  <c:v>3.6051703555690651E-2</c:v>
                </c:pt>
                <c:pt idx="10">
                  <c:v>0.16853689807614458</c:v>
                </c:pt>
                <c:pt idx="11">
                  <c:v>-8.7927829861091267E-2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E59-4252-B286-90F2F67BFD76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Tablas!$T$200:$T$211</c:f>
              <c:numCache>
                <c:formatCode>0.0%</c:formatCode>
                <c:ptCount val="12"/>
                <c:pt idx="0" formatCode="0%">
                  <c:v>5.4518135717659622E-2</c:v>
                </c:pt>
                <c:pt idx="1">
                  <c:v>-7.9335823231615143E-2</c:v>
                </c:pt>
                <c:pt idx="2">
                  <c:v>-0.20101563759471253</c:v>
                </c:pt>
                <c:pt idx="3">
                  <c:v>-8.9219712713975996E-3</c:v>
                </c:pt>
                <c:pt idx="4">
                  <c:v>0.23154428870993682</c:v>
                </c:pt>
                <c:pt idx="5">
                  <c:v>1.2856696302439463E-2</c:v>
                </c:pt>
                <c:pt idx="6">
                  <c:v>0.12929119674999012</c:v>
                </c:pt>
                <c:pt idx="7">
                  <c:v>0.24681745619855366</c:v>
                </c:pt>
                <c:pt idx="8">
                  <c:v>-1.7851140038718238E-3</c:v>
                </c:pt>
                <c:pt idx="9">
                  <c:v>0.1396177416034583</c:v>
                </c:pt>
                <c:pt idx="10">
                  <c:v>0.27618462444234471</c:v>
                </c:pt>
                <c:pt idx="11">
                  <c:v>-7.4318969063279505E-2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E59-4252-B286-90F2F67B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12831"/>
        <c:axId val="1889930767"/>
      </c:lineChart>
      <c:catAx>
        <c:axId val="195001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89930767"/>
        <c:crosses val="autoZero"/>
        <c:auto val="1"/>
        <c:lblAlgn val="ctr"/>
        <c:lblOffset val="100"/>
        <c:noMultiLvlLbl val="0"/>
      </c:catAx>
      <c:valAx>
        <c:axId val="188993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 Pordentajes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1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673665791776"/>
          <c:y val="0.12777207727493958"/>
          <c:w val="0.8668770778652668"/>
          <c:h val="0.74807813458009298"/>
        </c:manualLayout>
      </c:layout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Tablas!$U$200:$U$211</c:f>
              <c:numCache>
                <c:formatCode>0.0%</c:formatCode>
                <c:ptCount val="12"/>
                <c:pt idx="0">
                  <c:v>-0.13940240897698719</c:v>
                </c:pt>
                <c:pt idx="1">
                  <c:v>0.10727363305452076</c:v>
                </c:pt>
                <c:pt idx="2">
                  <c:v>0.11312921523045993</c:v>
                </c:pt>
                <c:pt idx="3">
                  <c:v>0.10064632361809922</c:v>
                </c:pt>
                <c:pt idx="4">
                  <c:v>3.7053035746765106E-2</c:v>
                </c:pt>
                <c:pt idx="5">
                  <c:v>8.94147144904891E-2</c:v>
                </c:pt>
                <c:pt idx="6">
                  <c:v>3.8608251766727664E-2</c:v>
                </c:pt>
                <c:pt idx="7">
                  <c:v>6.9534726055324514E-2</c:v>
                </c:pt>
                <c:pt idx="8">
                  <c:v>3.3446932038408539E-2</c:v>
                </c:pt>
                <c:pt idx="9">
                  <c:v>1.6195177735569777E-2</c:v>
                </c:pt>
                <c:pt idx="10">
                  <c:v>8.8057632764558358E-2</c:v>
                </c:pt>
                <c:pt idx="11">
                  <c:v>-6.0818014876255599E-2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8D-4EB3-86EC-546B20D09662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Tablas!$V$200:$V$211</c:f>
              <c:numCache>
                <c:formatCode>0.0%</c:formatCode>
                <c:ptCount val="12"/>
                <c:pt idx="0">
                  <c:v>-0.1587856965188853</c:v>
                </c:pt>
                <c:pt idx="1">
                  <c:v>2.0474168276513494E-2</c:v>
                </c:pt>
                <c:pt idx="2">
                  <c:v>0.23423014461478719</c:v>
                </c:pt>
                <c:pt idx="3">
                  <c:v>6.8733566458582196E-2</c:v>
                </c:pt>
                <c:pt idx="4">
                  <c:v>7.6839314013148474E-2</c:v>
                </c:pt>
                <c:pt idx="5">
                  <c:v>4.6869551111124563E-2</c:v>
                </c:pt>
                <c:pt idx="6">
                  <c:v>5.034318360438772E-2</c:v>
                </c:pt>
                <c:pt idx="7">
                  <c:v>2.4485007394267511E-2</c:v>
                </c:pt>
                <c:pt idx="8">
                  <c:v>4.4584943699694568E-2</c:v>
                </c:pt>
                <c:pt idx="9">
                  <c:v>8.8556998723767766E-2</c:v>
                </c:pt>
                <c:pt idx="10">
                  <c:v>0.21074131726912371</c:v>
                </c:pt>
                <c:pt idx="11">
                  <c:v>-8.4587443536785045E-2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18D-4EB3-86EC-546B20D09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10751"/>
        <c:axId val="1891099919"/>
      </c:lineChart>
      <c:catAx>
        <c:axId val="195001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91099919"/>
        <c:crosses val="autoZero"/>
        <c:auto val="1"/>
        <c:lblAlgn val="ctr"/>
        <c:lblOffset val="100"/>
        <c:noMultiLvlLbl val="0"/>
      </c:catAx>
      <c:valAx>
        <c:axId val="189109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1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00627734033246"/>
          <c:y val="2.6758417840068941E-2"/>
          <c:w val="0.65431889763779527"/>
          <c:h val="9.03102922988430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Tablas!$W$200:$W$211</c:f>
              <c:numCache>
                <c:formatCode>0.0%</c:formatCode>
                <c:ptCount val="12"/>
                <c:pt idx="0">
                  <c:v>-0.29387568097766048</c:v>
                </c:pt>
                <c:pt idx="1">
                  <c:v>0.15390113741826639</c:v>
                </c:pt>
                <c:pt idx="2">
                  <c:v>0.17149381090524995</c:v>
                </c:pt>
                <c:pt idx="3">
                  <c:v>7.9260547979762563E-2</c:v>
                </c:pt>
                <c:pt idx="4">
                  <c:v>-2.0833464460375817E-3</c:v>
                </c:pt>
                <c:pt idx="5">
                  <c:v>0.13403597878015727</c:v>
                </c:pt>
                <c:pt idx="6">
                  <c:v>3.9483580288205644E-2</c:v>
                </c:pt>
                <c:pt idx="7">
                  <c:v>8.3761302789570724E-2</c:v>
                </c:pt>
                <c:pt idx="8">
                  <c:v>1.3005344502272198E-2</c:v>
                </c:pt>
                <c:pt idx="9">
                  <c:v>-2.1139326761660526E-2</c:v>
                </c:pt>
                <c:pt idx="10">
                  <c:v>-3.3256022168834387E-2</c:v>
                </c:pt>
                <c:pt idx="11">
                  <c:v>-0.23026050647498897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38-4EC2-AE3D-0624E5D53E52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Tablas!$X$200:$X$211</c:f>
              <c:numCache>
                <c:formatCode>0.0%</c:formatCode>
                <c:ptCount val="12"/>
                <c:pt idx="0">
                  <c:v>-0.27563764727982365</c:v>
                </c:pt>
                <c:pt idx="1">
                  <c:v>2.4753589675708065E-2</c:v>
                </c:pt>
                <c:pt idx="2">
                  <c:v>0.27602641744197842</c:v>
                </c:pt>
                <c:pt idx="3">
                  <c:v>6.5206133742469863E-2</c:v>
                </c:pt>
                <c:pt idx="4">
                  <c:v>5.1826481361525012E-2</c:v>
                </c:pt>
                <c:pt idx="5">
                  <c:v>0.10260094823548727</c:v>
                </c:pt>
                <c:pt idx="6">
                  <c:v>6.0878862134858158E-2</c:v>
                </c:pt>
                <c:pt idx="7">
                  <c:v>5.3931072894177756E-3</c:v>
                </c:pt>
                <c:pt idx="8">
                  <c:v>5.0242652738481386E-2</c:v>
                </c:pt>
                <c:pt idx="9">
                  <c:v>7.910747075244795E-2</c:v>
                </c:pt>
                <c:pt idx="10">
                  <c:v>-8.5543201126842772E-2</c:v>
                </c:pt>
                <c:pt idx="11">
                  <c:v>-0.13082508174806495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38-4EC2-AE3D-0624E5D53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10751"/>
        <c:axId val="1891099919"/>
      </c:lineChart>
      <c:catAx>
        <c:axId val="195001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91099919"/>
        <c:crosses val="autoZero"/>
        <c:auto val="1"/>
        <c:lblAlgn val="ctr"/>
        <c:lblOffset val="100"/>
        <c:noMultiLvlLbl val="0"/>
      </c:catAx>
      <c:valAx>
        <c:axId val="189109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1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Tablas!$Y$200:$Y$211</c:f>
              <c:numCache>
                <c:formatCode>0.0%</c:formatCode>
                <c:ptCount val="12"/>
                <c:pt idx="0">
                  <c:v>0.20780151854287965</c:v>
                </c:pt>
                <c:pt idx="1">
                  <c:v>0.23577495673780802</c:v>
                </c:pt>
                <c:pt idx="2">
                  <c:v>9.5010517780682813E-2</c:v>
                </c:pt>
                <c:pt idx="3">
                  <c:v>9.451156047329845E-2</c:v>
                </c:pt>
                <c:pt idx="4">
                  <c:v>0.12898601836762613</c:v>
                </c:pt>
                <c:pt idx="5">
                  <c:v>0.10383588000703359</c:v>
                </c:pt>
                <c:pt idx="6">
                  <c:v>9.5874754193518541E-2</c:v>
                </c:pt>
                <c:pt idx="7">
                  <c:v>3.5590428626723014E-2</c:v>
                </c:pt>
                <c:pt idx="8">
                  <c:v>0.10311114728373294</c:v>
                </c:pt>
                <c:pt idx="9">
                  <c:v>5.79593980259141E-2</c:v>
                </c:pt>
                <c:pt idx="10">
                  <c:v>0.12354361180896634</c:v>
                </c:pt>
                <c:pt idx="11">
                  <c:v>5.4326929838088844E-4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69-46DD-A5C5-730231B54519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Tablas!$Z$200:$Z$211</c:f>
              <c:numCache>
                <c:formatCode>0.0%</c:formatCode>
                <c:ptCount val="12"/>
                <c:pt idx="0">
                  <c:v>0.28622550160744287</c:v>
                </c:pt>
                <c:pt idx="1">
                  <c:v>0.19725346753046114</c:v>
                </c:pt>
                <c:pt idx="2">
                  <c:v>0.11960731109826206</c:v>
                </c:pt>
                <c:pt idx="3">
                  <c:v>7.2527386883828537E-2</c:v>
                </c:pt>
                <c:pt idx="4">
                  <c:v>0.16252367205432305</c:v>
                </c:pt>
                <c:pt idx="5">
                  <c:v>0.14405565725073166</c:v>
                </c:pt>
                <c:pt idx="6">
                  <c:v>5.0052119902135761E-2</c:v>
                </c:pt>
                <c:pt idx="7">
                  <c:v>0.12033776812604002</c:v>
                </c:pt>
                <c:pt idx="8">
                  <c:v>0.10945410443216175</c:v>
                </c:pt>
                <c:pt idx="9">
                  <c:v>5.4671802110383805E-2</c:v>
                </c:pt>
                <c:pt idx="10">
                  <c:v>0.26008321501847154</c:v>
                </c:pt>
                <c:pt idx="11">
                  <c:v>-0.2548357275697839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69-46DD-A5C5-730231B54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4063"/>
        <c:axId val="1895674623"/>
      </c:lineChart>
      <c:catAx>
        <c:axId val="1950024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95674623"/>
        <c:crosses val="autoZero"/>
        <c:auto val="1"/>
        <c:lblAlgn val="ctr"/>
        <c:lblOffset val="100"/>
        <c:noMultiLvlLbl val="0"/>
      </c:catAx>
      <c:valAx>
        <c:axId val="189567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40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5911568746215"/>
          <c:y val="0.24463423926847855"/>
          <c:w val="0.86530645207810564"/>
          <c:h val="0.6306438912877825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Tablas!$AU$197</c:f>
              <c:strCache>
                <c:ptCount val="1"/>
                <c:pt idx="0">
                  <c:v>Remuneraciones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Tablas!$F$199:$F$211</c15:sqref>
                  </c15:fullRef>
                </c:ext>
              </c:extLst>
              <c:f>(Tablas!$F$199:$F$200,Tablas!$F$202:$F$211)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Tablas!$AU$199:$AU$211</c15:sqref>
                  </c15:fullRef>
                </c:ext>
              </c:extLst>
              <c:f>(Tablas!$AU$199:$AU$200,Tablas!$AU$202:$AU$211)</c:f>
              <c:numCache>
                <c:formatCode>0%</c:formatCode>
                <c:ptCount val="12"/>
                <c:pt idx="0">
                  <c:v>0.34933432246947677</c:v>
                </c:pt>
                <c:pt idx="1">
                  <c:v>0.38406168931597734</c:v>
                </c:pt>
                <c:pt idx="2">
                  <c:v>0.38595803396958489</c:v>
                </c:pt>
                <c:pt idx="3">
                  <c:v>0.38544231115864519</c:v>
                </c:pt>
                <c:pt idx="4">
                  <c:v>0.37648990816696981</c:v>
                </c:pt>
                <c:pt idx="5">
                  <c:v>0.36796624644103115</c:v>
                </c:pt>
                <c:pt idx="6">
                  <c:v>0.3610869450154906</c:v>
                </c:pt>
                <c:pt idx="7">
                  <c:v>0.35977766827330204</c:v>
                </c:pt>
                <c:pt idx="8">
                  <c:v>0.34253594032790746</c:v>
                </c:pt>
                <c:pt idx="9">
                  <c:v>0.33832524997144997</c:v>
                </c:pt>
                <c:pt idx="10">
                  <c:v>0.31198806040875332</c:v>
                </c:pt>
                <c:pt idx="11">
                  <c:v>0.31363796796517235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4-45E9-9CDA-1F3E724C01B9}"/>
            </c:ext>
          </c:extLst>
        </c:ser>
        <c:ser>
          <c:idx val="4"/>
          <c:order val="1"/>
          <c:tx>
            <c:strRef>
              <c:f>Tablas!$AY$197</c:f>
              <c:strCache>
                <c:ptCount val="1"/>
                <c:pt idx="0">
                  <c:v>Servicio de intereses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accent2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Tablas!$F$199:$F$211</c15:sqref>
                  </c15:fullRef>
                </c:ext>
              </c:extLst>
              <c:f>(Tablas!$F$199:$F$200,Tablas!$F$202:$F$211)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Tablas!$AY$199:$AY$211</c15:sqref>
                  </c15:fullRef>
                </c:ext>
              </c:extLst>
              <c:f>(Tablas!$AY$199:$AY$200,Tablas!$AY$202:$AY$211)</c:f>
              <c:numCache>
                <c:formatCode>0%</c:formatCode>
                <c:ptCount val="12"/>
                <c:pt idx="0">
                  <c:v>0.16585975690380114</c:v>
                </c:pt>
                <c:pt idx="1">
                  <c:v>0.14322352892019455</c:v>
                </c:pt>
                <c:pt idx="2">
                  <c:v>0.12576568789922335</c:v>
                </c:pt>
                <c:pt idx="3">
                  <c:v>0.11927884703945843</c:v>
                </c:pt>
                <c:pt idx="4">
                  <c:v>0.133783433173008</c:v>
                </c:pt>
                <c:pt idx="5">
                  <c:v>0.13515741727781636</c:v>
                </c:pt>
                <c:pt idx="6">
                  <c:v>0.14070251063319708</c:v>
                </c:pt>
                <c:pt idx="7">
                  <c:v>0.14812377121771669</c:v>
                </c:pt>
                <c:pt idx="8">
                  <c:v>0.16382388452018812</c:v>
                </c:pt>
                <c:pt idx="9">
                  <c:v>0.18550198584187755</c:v>
                </c:pt>
                <c:pt idx="10">
                  <c:v>0.20779027019453294</c:v>
                </c:pt>
                <c:pt idx="11">
                  <c:v>0.23581950568710419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84-45E9-9CDA-1F3E724C01B9}"/>
            </c:ext>
          </c:extLst>
        </c:ser>
        <c:ser>
          <c:idx val="2"/>
          <c:order val="2"/>
          <c:tx>
            <c:strRef>
              <c:f>Tablas!$AW$197</c:f>
              <c:strCache>
                <c:ptCount val="1"/>
                <c:pt idx="0">
                  <c:v>Transferencias corrientes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accent2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Tablas!$F$199:$F$211</c15:sqref>
                  </c15:fullRef>
                </c:ext>
              </c:extLst>
              <c:f>(Tablas!$F$199:$F$200,Tablas!$F$202:$F$211)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Tablas!$AW$199:$AW$211</c15:sqref>
                  </c15:fullRef>
                </c:ext>
              </c:extLst>
              <c:f>(Tablas!$AW$199:$AW$200,Tablas!$AW$202:$AW$211)</c:f>
              <c:numCache>
                <c:formatCode>0%</c:formatCode>
                <c:ptCount val="12"/>
                <c:pt idx="0">
                  <c:v>0.34400450294157375</c:v>
                </c:pt>
                <c:pt idx="1">
                  <c:v>0.34981868709836855</c:v>
                </c:pt>
                <c:pt idx="2">
                  <c:v>0.38800724039473977</c:v>
                </c:pt>
                <c:pt idx="3">
                  <c:v>0.39696088190858403</c:v>
                </c:pt>
                <c:pt idx="4">
                  <c:v>0.39330644483395483</c:v>
                </c:pt>
                <c:pt idx="5">
                  <c:v>0.39123136173226764</c:v>
                </c:pt>
                <c:pt idx="6">
                  <c:v>0.38780796318931215</c:v>
                </c:pt>
                <c:pt idx="7">
                  <c:v>0.40075317093345908</c:v>
                </c:pt>
                <c:pt idx="8">
                  <c:v>0.3936341838017659</c:v>
                </c:pt>
                <c:pt idx="9">
                  <c:v>0.38899350704727487</c:v>
                </c:pt>
                <c:pt idx="10">
                  <c:v>0.36792082431277706</c:v>
                </c:pt>
                <c:pt idx="11">
                  <c:v>0.37389591872950551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4-45E9-9CDA-1F3E724C01B9}"/>
            </c:ext>
          </c:extLst>
        </c:ser>
        <c:ser>
          <c:idx val="3"/>
          <c:order val="3"/>
          <c:tx>
            <c:strRef>
              <c:f>Tablas!$AX$197</c:f>
              <c:strCache>
                <c:ptCount val="1"/>
                <c:pt idx="0">
                  <c:v>Transferencias de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accent4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Tablas!$F$199:$F$211</c15:sqref>
                  </c15:fullRef>
                </c:ext>
              </c:extLst>
              <c:f>(Tablas!$F$199:$F$200,Tablas!$F$202:$F$211)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Tablas!$AX$199:$AX$211</c15:sqref>
                  </c15:fullRef>
                </c:ext>
              </c:extLst>
              <c:f>(Tablas!$AX$199:$AX$200,Tablas!$AX$202:$AX$211)</c:f>
              <c:numCache>
                <c:formatCode>0%</c:formatCode>
                <c:ptCount val="12"/>
                <c:pt idx="0">
                  <c:v>8.940585937957897E-2</c:v>
                </c:pt>
                <c:pt idx="1">
                  <c:v>5.9673880954683359E-2</c:v>
                </c:pt>
                <c:pt idx="2">
                  <c:v>4.8505257422559268E-2</c:v>
                </c:pt>
                <c:pt idx="3">
                  <c:v>5.5358906555041859E-2</c:v>
                </c:pt>
                <c:pt idx="4">
                  <c:v>4.3631529485334317E-2</c:v>
                </c:pt>
                <c:pt idx="5">
                  <c:v>5.1018642786925222E-2</c:v>
                </c:pt>
                <c:pt idx="6">
                  <c:v>4.7902037765322751E-2</c:v>
                </c:pt>
                <c:pt idx="7">
                  <c:v>3.8749588876015491E-2</c:v>
                </c:pt>
                <c:pt idx="8">
                  <c:v>5.467226217949829E-2</c:v>
                </c:pt>
                <c:pt idx="9">
                  <c:v>4.5234853932813589E-2</c:v>
                </c:pt>
                <c:pt idx="10">
                  <c:v>5.411526916571132E-2</c:v>
                </c:pt>
                <c:pt idx="11">
                  <c:v>3.7975813536060735E-2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4-45E9-9CDA-1F3E724C01B9}"/>
            </c:ext>
          </c:extLst>
        </c:ser>
        <c:ser>
          <c:idx val="1"/>
          <c:order val="4"/>
          <c:tx>
            <c:strRef>
              <c:f>Tablas!$AV$197</c:f>
              <c:strCache>
                <c:ptCount val="1"/>
                <c:pt idx="0">
                  <c:v>Gasto en bienes y servicios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Tablas!$F$199:$F$211</c15:sqref>
                  </c15:fullRef>
                </c:ext>
              </c:extLst>
              <c:f>(Tablas!$F$199:$F$200,Tablas!$F$202:$F$211)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Tablas!$AV$199:$AV$211</c15:sqref>
                  </c15:fullRef>
                </c:ext>
              </c:extLst>
              <c:f>(Tablas!$AV$199:$AV$200,Tablas!$AV$202:$AV$211)</c:f>
              <c:numCache>
                <c:formatCode>0%</c:formatCode>
                <c:ptCount val="12"/>
                <c:pt idx="0">
                  <c:v>3.121750677281546E-2</c:v>
                </c:pt>
                <c:pt idx="1">
                  <c:v>3.2557251057170083E-2</c:v>
                </c:pt>
                <c:pt idx="2">
                  <c:v>2.9894460690228251E-2</c:v>
                </c:pt>
                <c:pt idx="3">
                  <c:v>2.9429817028986838E-2</c:v>
                </c:pt>
                <c:pt idx="4">
                  <c:v>2.9148979864518251E-2</c:v>
                </c:pt>
                <c:pt idx="5">
                  <c:v>2.9897690488277475E-2</c:v>
                </c:pt>
                <c:pt idx="6">
                  <c:v>2.9518266288842455E-2</c:v>
                </c:pt>
                <c:pt idx="7">
                  <c:v>2.8483393473706719E-2</c:v>
                </c:pt>
                <c:pt idx="8">
                  <c:v>2.930323382789916E-2</c:v>
                </c:pt>
                <c:pt idx="9">
                  <c:v>2.8052236423631888E-2</c:v>
                </c:pt>
                <c:pt idx="10">
                  <c:v>2.6046330181095031E-2</c:v>
                </c:pt>
                <c:pt idx="11">
                  <c:v>2.7576728617298214E-2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4-45E9-9CDA-1F3E724C01B9}"/>
            </c:ext>
          </c:extLst>
        </c:ser>
        <c:ser>
          <c:idx val="5"/>
          <c:order val="5"/>
          <c:tx>
            <c:strRef>
              <c:f>Tablas!$AZ$197</c:f>
              <c:strCache>
                <c:ptCount val="1"/>
                <c:pt idx="0">
                  <c:v>Inversiones en activos no financieros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5914917732265285E-3"/>
                  <c:y val="-2.9578485525130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8-4409-BADD-236C489C99C8}"/>
                </c:ext>
              </c:extLst>
            </c:dLbl>
            <c:dLbl>
              <c:idx val="2"/>
              <c:layout>
                <c:manualLayout>
                  <c:x val="0"/>
                  <c:y val="-3.4450973479061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E8-4409-BADD-236C489C99C8}"/>
                </c:ext>
              </c:extLst>
            </c:dLbl>
            <c:dLbl>
              <c:idx val="3"/>
              <c:layout>
                <c:manualLayout>
                  <c:x val="2.7937566611425137E-3"/>
                  <c:y val="-3.445058173698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E8-4409-BADD-236C489C99C8}"/>
                </c:ext>
              </c:extLst>
            </c:dLbl>
            <c:dLbl>
              <c:idx val="4"/>
              <c:layout>
                <c:manualLayout>
                  <c:x val="0"/>
                  <c:y val="-2.9625886316449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E8-4409-BADD-236C489C99C8}"/>
                </c:ext>
              </c:extLst>
            </c:dLbl>
            <c:dLbl>
              <c:idx val="5"/>
              <c:layout>
                <c:manualLayout>
                  <c:x val="-1.0292281038387615E-16"/>
                  <c:y val="-3.466956555803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E8-4409-BADD-236C489C99C8}"/>
                </c:ext>
              </c:extLst>
            </c:dLbl>
            <c:dLbl>
              <c:idx val="6"/>
              <c:layout>
                <c:manualLayout>
                  <c:x val="-1.0292281038387615E-16"/>
                  <c:y val="-2.9550671837662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E8-4409-BADD-236C489C99C8}"/>
                </c:ext>
              </c:extLst>
            </c:dLbl>
            <c:dLbl>
              <c:idx val="7"/>
              <c:layout>
                <c:manualLayout>
                  <c:x val="-1.0259412362589431E-16"/>
                  <c:y val="-2.959468103575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E8-4409-BADD-236C489C99C8}"/>
                </c:ext>
              </c:extLst>
            </c:dLbl>
            <c:dLbl>
              <c:idx val="8"/>
              <c:layout>
                <c:manualLayout>
                  <c:x val="-1.024394331347817E-16"/>
                  <c:y val="-3.005700180223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E8-4409-BADD-236C489C99C8}"/>
                </c:ext>
              </c:extLst>
            </c:dLbl>
            <c:dLbl>
              <c:idx val="9"/>
              <c:layout>
                <c:manualLayout>
                  <c:x val="-1.024394331347817E-16"/>
                  <c:y val="-3.5066502102609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E8-4409-BADD-236C489C99C8}"/>
                </c:ext>
              </c:extLst>
            </c:dLbl>
            <c:dLbl>
              <c:idx val="10"/>
              <c:layout>
                <c:manualLayout>
                  <c:x val="0"/>
                  <c:y val="-3.5066502102609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E8-4409-BADD-236C489C99C8}"/>
                </c:ext>
              </c:extLst>
            </c:dLbl>
            <c:dLbl>
              <c:idx val="11"/>
              <c:layout>
                <c:manualLayout>
                  <c:x val="1.024394331347817E-16"/>
                  <c:y val="-3.005700180223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D6-483C-872A-318ADD9AA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Tablas!$F$199:$F$211</c15:sqref>
                  </c15:fullRef>
                </c:ext>
              </c:extLst>
              <c:f>(Tablas!$F$199:$F$200,Tablas!$F$202:$F$211)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Tablas!$AZ$199:$AZ$211</c15:sqref>
                  </c15:fullRef>
                </c:ext>
              </c:extLst>
              <c:f>(Tablas!$AZ$199:$AZ$200,Tablas!$AZ$202:$AZ$211)</c:f>
              <c:numCache>
                <c:formatCode>0%</c:formatCode>
                <c:ptCount val="12"/>
                <c:pt idx="0">
                  <c:v>1.7811190046597165E-2</c:v>
                </c:pt>
                <c:pt idx="1">
                  <c:v>2.196263095126752E-2</c:v>
                </c:pt>
                <c:pt idx="2">
                  <c:v>1.2501318740584582E-2</c:v>
                </c:pt>
                <c:pt idx="3">
                  <c:v>9.6210488368386887E-3</c:v>
                </c:pt>
                <c:pt idx="4">
                  <c:v>1.1106484514844974E-2</c:v>
                </c:pt>
                <c:pt idx="5">
                  <c:v>1.0925963633404315E-2</c:v>
                </c:pt>
                <c:pt idx="6">
                  <c:v>1.1190234509631972E-2</c:v>
                </c:pt>
                <c:pt idx="7">
                  <c:v>1.0066133123771534E-2</c:v>
                </c:pt>
                <c:pt idx="8">
                  <c:v>9.5686687599578057E-3</c:v>
                </c:pt>
                <c:pt idx="9">
                  <c:v>7.2244524722949793E-3</c:v>
                </c:pt>
                <c:pt idx="10">
                  <c:v>5.7391213522912194E-3</c:v>
                </c:pt>
                <c:pt idx="11">
                  <c:v>6.8315750506651998E-3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Tablas!$AZ$201</c15:sqref>
                  <c15:dLbl>
                    <c:idx val="1"/>
                    <c:layout>
                      <c:manualLayout>
                        <c:x val="0"/>
                        <c:y val="-3.43354095663415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C479-48E9-877A-C497751A7F7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2E84-45E9-9CDA-1F3E724C0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07389184"/>
        <c:axId val="612020240"/>
      </c:barChart>
      <c:catAx>
        <c:axId val="6073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612020240"/>
        <c:crosses val="autoZero"/>
        <c:auto val="1"/>
        <c:lblAlgn val="ctr"/>
        <c:lblOffset val="100"/>
        <c:noMultiLvlLbl val="0"/>
      </c:catAx>
      <c:valAx>
        <c:axId val="61202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60738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136165671598744E-2"/>
          <c:y val="2.1505376344086023E-2"/>
          <c:w val="0.90934140138521424"/>
          <c:h val="0.13052087428818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variación acumulada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Tablas!$BA$200:$BA$211</c:f>
              <c:numCache>
                <c:formatCode>0.0%</c:formatCode>
                <c:ptCount val="12"/>
                <c:pt idx="0">
                  <c:v>0.23390641691471825</c:v>
                </c:pt>
                <c:pt idx="1">
                  <c:v>0.2480023749491127</c:v>
                </c:pt>
                <c:pt idx="2">
                  <c:v>0.10807870989488433</c:v>
                </c:pt>
                <c:pt idx="3">
                  <c:v>9.6261641049624425E-2</c:v>
                </c:pt>
                <c:pt idx="4">
                  <c:v>0.13094654279894868</c:v>
                </c:pt>
                <c:pt idx="5">
                  <c:v>9.3804916493582802E-2</c:v>
                </c:pt>
                <c:pt idx="6">
                  <c:v>8.9783841738620973E-2</c:v>
                </c:pt>
                <c:pt idx="7">
                  <c:v>5.5896621985490613E-2</c:v>
                </c:pt>
                <c:pt idx="8">
                  <c:v>9.3881736791271653E-2</c:v>
                </c:pt>
                <c:pt idx="9">
                  <c:v>7.1137807455851076E-2</c:v>
                </c:pt>
                <c:pt idx="10">
                  <c:v>9.1149310485252322E-2</c:v>
                </c:pt>
                <c:pt idx="11">
                  <c:v>4.1260118552112424E-2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51-4510-9564-124D8091B714}"/>
            </c:ext>
          </c:extLst>
        </c:ser>
        <c:ser>
          <c:idx val="1"/>
          <c:order val="1"/>
          <c:tx>
            <c:v>variación interanual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Tablas!$F$200:$F$211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Tablas!$BB$200:$BB$211</c:f>
              <c:numCache>
                <c:formatCode>0.0%</c:formatCode>
                <c:ptCount val="12"/>
                <c:pt idx="0">
                  <c:v>0.30067754939050406</c:v>
                </c:pt>
                <c:pt idx="1">
                  <c:v>0.15715400108859501</c:v>
                </c:pt>
                <c:pt idx="2">
                  <c:v>0.14214114316556659</c:v>
                </c:pt>
                <c:pt idx="3">
                  <c:v>9.863213156619155E-2</c:v>
                </c:pt>
                <c:pt idx="4">
                  <c:v>9.6216919161120851E-2</c:v>
                </c:pt>
                <c:pt idx="5">
                  <c:v>0.2533726499239175</c:v>
                </c:pt>
                <c:pt idx="6">
                  <c:v>3.5766732817071212E-2</c:v>
                </c:pt>
                <c:pt idx="7">
                  <c:v>9.7412183879081349E-2</c:v>
                </c:pt>
                <c:pt idx="8">
                  <c:v>0.14692108470343612</c:v>
                </c:pt>
                <c:pt idx="9">
                  <c:v>5.5745302109155181E-2</c:v>
                </c:pt>
                <c:pt idx="10">
                  <c:v>7.5664587619979073E-2</c:v>
                </c:pt>
                <c:pt idx="11">
                  <c:v>-0.1279848519686575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651-4510-9564-124D8091B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026975"/>
        <c:axId val="1957376991"/>
      </c:lineChart>
      <c:catAx>
        <c:axId val="195002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7376991"/>
        <c:crosses val="autoZero"/>
        <c:auto val="1"/>
        <c:lblAlgn val="ctr"/>
        <c:lblOffset val="100"/>
        <c:noMultiLvlLbl val="0"/>
      </c:catAx>
      <c:valAx>
        <c:axId val="195737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>
                    <a:solidFill>
                      <a:sysClr val="windowText" lastClr="000000"/>
                    </a:solidFill>
                  </a:rPr>
                  <a:t>Porcentajes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950026975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C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Indice!C25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hyperlink" Target="#Indice!C26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hyperlink" Target="#Indice!C27"/><Relationship Id="rId1" Type="http://schemas.openxmlformats.org/officeDocument/2006/relationships/chart" Target="../charts/chart15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C29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hyperlink" Target="#Indice!C3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57978</xdr:colOff>
      <xdr:row>2</xdr:row>
      <xdr:rowOff>49695</xdr:rowOff>
    </xdr:from>
    <xdr:to>
      <xdr:col>9</xdr:col>
      <xdr:colOff>520976</xdr:colOff>
      <xdr:row>26</xdr:row>
      <xdr:rowOff>828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6E87C8-3A78-42D8-862A-7F2E0B0A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65" y="430695"/>
          <a:ext cx="5581650" cy="6800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321234</xdr:colOff>
      <xdr:row>194</xdr:row>
      <xdr:rowOff>74707</xdr:rowOff>
    </xdr:from>
    <xdr:to>
      <xdr:col>2</xdr:col>
      <xdr:colOff>709705</xdr:colOff>
      <xdr:row>196</xdr:row>
      <xdr:rowOff>22412</xdr:rowOff>
    </xdr:to>
    <xdr:sp macro="[0]!Publicación" textlink="">
      <xdr:nvSpPr>
        <xdr:cNvPr id="2" name="Rectángulo 1">
          <a:extLst>
            <a:ext uri="{FF2B5EF4-FFF2-40B4-BE49-F238E27FC236}">
              <a16:creationId xmlns:a16="http://schemas.microsoft.com/office/drawing/2014/main" id="{16205235-D376-453A-B616-C6DD91764108}"/>
            </a:ext>
          </a:extLst>
        </xdr:cNvPr>
        <xdr:cNvSpPr/>
      </xdr:nvSpPr>
      <xdr:spPr>
        <a:xfrm>
          <a:off x="1083234" y="23763942"/>
          <a:ext cx="1150471" cy="26147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Ejecutar Reporte</a:t>
          </a:r>
        </a:p>
      </xdr:txBody>
    </xdr:sp>
    <xdr:clientData/>
  </xdr:twoCellAnchor>
  <xdr:oneCellAnchor>
    <xdr:from>
      <xdr:col>3</xdr:col>
      <xdr:colOff>52294</xdr:colOff>
      <xdr:row>195</xdr:row>
      <xdr:rowOff>112058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F8F5F3A-C5B6-4CC4-9AAE-F104047A2B4C}"/>
            </a:ext>
          </a:extLst>
        </xdr:cNvPr>
        <xdr:cNvSpPr txBox="1"/>
      </xdr:nvSpPr>
      <xdr:spPr>
        <a:xfrm>
          <a:off x="2338294" y="239581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56</xdr:col>
      <xdr:colOff>134471</xdr:colOff>
      <xdr:row>32</xdr:row>
      <xdr:rowOff>6722</xdr:rowOff>
    </xdr:from>
    <xdr:to>
      <xdr:col>59</xdr:col>
      <xdr:colOff>1</xdr:colOff>
      <xdr:row>48</xdr:row>
      <xdr:rowOff>24651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0648E06-022D-4A3F-AFA9-4B3A3A5A45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5</xdr:row>
      <xdr:rowOff>107950</xdr:rowOff>
    </xdr:from>
    <xdr:to>
      <xdr:col>8</xdr:col>
      <xdr:colOff>54722</xdr:colOff>
      <xdr:row>11</xdr:row>
      <xdr:rowOff>49120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43452E-428E-4FCD-A7C8-AD900274EF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835" b="92202" l="245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0300" y="1250950"/>
          <a:ext cx="702422" cy="8936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537882</xdr:colOff>
      <xdr:row>18</xdr:row>
      <xdr:rowOff>33618</xdr:rowOff>
    </xdr:from>
    <xdr:to>
      <xdr:col>1</xdr:col>
      <xdr:colOff>705971</xdr:colOff>
      <xdr:row>18</xdr:row>
      <xdr:rowOff>190501</xdr:rowOff>
    </xdr:to>
    <xdr:sp macro="" textlink="">
      <xdr:nvSpPr>
        <xdr:cNvPr id="5" name="Diagrama de flujo: conector 4">
          <a:extLst>
            <a:ext uri="{FF2B5EF4-FFF2-40B4-BE49-F238E27FC236}">
              <a16:creationId xmlns:a16="http://schemas.microsoft.com/office/drawing/2014/main" id="{48F4D4DA-1417-4253-838B-3D5456080872}"/>
            </a:ext>
          </a:extLst>
        </xdr:cNvPr>
        <xdr:cNvSpPr/>
      </xdr:nvSpPr>
      <xdr:spPr>
        <a:xfrm>
          <a:off x="775108" y="3383543"/>
          <a:ext cx="168089" cy="156883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</xdr:col>
      <xdr:colOff>623105</xdr:colOff>
      <xdr:row>24</xdr:row>
      <xdr:rowOff>44824</xdr:rowOff>
    </xdr:from>
    <xdr:to>
      <xdr:col>2</xdr:col>
      <xdr:colOff>63381</xdr:colOff>
      <xdr:row>24</xdr:row>
      <xdr:rowOff>201707</xdr:rowOff>
    </xdr:to>
    <xdr:sp macro="" textlink="">
      <xdr:nvSpPr>
        <xdr:cNvPr id="6" name="Diagrama de flujo: conector 5">
          <a:extLst>
            <a:ext uri="{FF2B5EF4-FFF2-40B4-BE49-F238E27FC236}">
              <a16:creationId xmlns:a16="http://schemas.microsoft.com/office/drawing/2014/main" id="{CA2BDE44-E647-4479-9E19-130AE8F3A62E}"/>
            </a:ext>
          </a:extLst>
        </xdr:cNvPr>
        <xdr:cNvSpPr/>
      </xdr:nvSpPr>
      <xdr:spPr>
        <a:xfrm>
          <a:off x="863737" y="4762206"/>
          <a:ext cx="162170" cy="156883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</xdr:col>
      <xdr:colOff>623105</xdr:colOff>
      <xdr:row>25</xdr:row>
      <xdr:rowOff>44823</xdr:rowOff>
    </xdr:from>
    <xdr:to>
      <xdr:col>2</xdr:col>
      <xdr:colOff>63381</xdr:colOff>
      <xdr:row>25</xdr:row>
      <xdr:rowOff>201706</xdr:rowOff>
    </xdr:to>
    <xdr:sp macro="" textlink="">
      <xdr:nvSpPr>
        <xdr:cNvPr id="7" name="Diagrama de flujo: conector 6">
          <a:extLst>
            <a:ext uri="{FF2B5EF4-FFF2-40B4-BE49-F238E27FC236}">
              <a16:creationId xmlns:a16="http://schemas.microsoft.com/office/drawing/2014/main" id="{F24A421E-CA56-44A1-91A3-F47A1175CD9B}"/>
            </a:ext>
          </a:extLst>
        </xdr:cNvPr>
        <xdr:cNvSpPr/>
      </xdr:nvSpPr>
      <xdr:spPr>
        <a:xfrm>
          <a:off x="863737" y="4992810"/>
          <a:ext cx="162170" cy="156883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</xdr:col>
      <xdr:colOff>623105</xdr:colOff>
      <xdr:row>26</xdr:row>
      <xdr:rowOff>47106</xdr:rowOff>
    </xdr:from>
    <xdr:to>
      <xdr:col>2</xdr:col>
      <xdr:colOff>63381</xdr:colOff>
      <xdr:row>26</xdr:row>
      <xdr:rowOff>203989</xdr:rowOff>
    </xdr:to>
    <xdr:sp macro="" textlink="">
      <xdr:nvSpPr>
        <xdr:cNvPr id="8" name="Diagrama de flujo: conector 7">
          <a:extLst>
            <a:ext uri="{FF2B5EF4-FFF2-40B4-BE49-F238E27FC236}">
              <a16:creationId xmlns:a16="http://schemas.microsoft.com/office/drawing/2014/main" id="{369AB75B-D741-41BA-B0C4-4E90E7BDF397}"/>
            </a:ext>
          </a:extLst>
        </xdr:cNvPr>
        <xdr:cNvSpPr/>
      </xdr:nvSpPr>
      <xdr:spPr>
        <a:xfrm>
          <a:off x="863737" y="5225698"/>
          <a:ext cx="162170" cy="156883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</xdr:col>
      <xdr:colOff>537882</xdr:colOff>
      <xdr:row>28</xdr:row>
      <xdr:rowOff>31746</xdr:rowOff>
    </xdr:from>
    <xdr:to>
      <xdr:col>1</xdr:col>
      <xdr:colOff>703604</xdr:colOff>
      <xdr:row>28</xdr:row>
      <xdr:rowOff>188629</xdr:rowOff>
    </xdr:to>
    <xdr:sp macro="" textlink="">
      <xdr:nvSpPr>
        <xdr:cNvPr id="9" name="Diagrama de flujo: conector 8">
          <a:extLst>
            <a:ext uri="{FF2B5EF4-FFF2-40B4-BE49-F238E27FC236}">
              <a16:creationId xmlns:a16="http://schemas.microsoft.com/office/drawing/2014/main" id="{1D285450-CF8A-4364-9682-5833308919FD}"/>
            </a:ext>
          </a:extLst>
        </xdr:cNvPr>
        <xdr:cNvSpPr/>
      </xdr:nvSpPr>
      <xdr:spPr>
        <a:xfrm>
          <a:off x="775108" y="5682048"/>
          <a:ext cx="165722" cy="156883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</xdr:col>
      <xdr:colOff>510887</xdr:colOff>
      <xdr:row>33</xdr:row>
      <xdr:rowOff>25977</xdr:rowOff>
    </xdr:from>
    <xdr:to>
      <xdr:col>1</xdr:col>
      <xdr:colOff>676609</xdr:colOff>
      <xdr:row>33</xdr:row>
      <xdr:rowOff>182860</xdr:rowOff>
    </xdr:to>
    <xdr:sp macro="" textlink="">
      <xdr:nvSpPr>
        <xdr:cNvPr id="11" name="Diagrama de flujo: conector 10">
          <a:extLst>
            <a:ext uri="{FF2B5EF4-FFF2-40B4-BE49-F238E27FC236}">
              <a16:creationId xmlns:a16="http://schemas.microsoft.com/office/drawing/2014/main" id="{025D0766-38C6-447D-B617-4AE6C0DFBAFF}"/>
            </a:ext>
          </a:extLst>
        </xdr:cNvPr>
        <xdr:cNvSpPr/>
      </xdr:nvSpPr>
      <xdr:spPr>
        <a:xfrm>
          <a:off x="753342" y="7013863"/>
          <a:ext cx="165722" cy="156883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224117</xdr:colOff>
      <xdr:row>5</xdr:row>
      <xdr:rowOff>7470</xdr:rowOff>
    </xdr:from>
    <xdr:to>
      <xdr:col>12</xdr:col>
      <xdr:colOff>575235</xdr:colOff>
      <xdr:row>5</xdr:row>
      <xdr:rowOff>239060</xdr:rowOff>
    </xdr:to>
    <xdr:sp macro="" textlink="">
      <xdr:nvSpPr>
        <xdr:cNvPr id="2" name="Rectángulo 1">
          <a:hlinkClick xmlns:r="http://schemas.openxmlformats.org/officeDocument/2006/relationships" r:id="rId1" tooltip="ÍNDICE"/>
          <a:extLst>
            <a:ext uri="{FF2B5EF4-FFF2-40B4-BE49-F238E27FC236}">
              <a16:creationId xmlns:a16="http://schemas.microsoft.com/office/drawing/2014/main" id="{B2FF0DF3-47A1-4F7E-8381-161B0BB8FEBA}"/>
            </a:ext>
          </a:extLst>
        </xdr:cNvPr>
        <xdr:cNvSpPr/>
      </xdr:nvSpPr>
      <xdr:spPr>
        <a:xfrm>
          <a:off x="14477999" y="164352"/>
          <a:ext cx="1314824" cy="23159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Regresar</a:t>
          </a:r>
          <a:r>
            <a:rPr lang="es-ES" sz="1100" baseline="0"/>
            <a:t> al ÍNDICE</a:t>
          </a:r>
          <a:endParaRPr lang="es-E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15421</xdr:colOff>
      <xdr:row>11</xdr:row>
      <xdr:rowOff>12700</xdr:rowOff>
    </xdr:from>
    <xdr:to>
      <xdr:col>7</xdr:col>
      <xdr:colOff>12700</xdr:colOff>
      <xdr:row>26</xdr:row>
      <xdr:rowOff>146050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495F06-48C6-4654-9962-F1A5DC125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729344</xdr:colOff>
      <xdr:row>11</xdr:row>
      <xdr:rowOff>12701</xdr:rowOff>
    </xdr:from>
    <xdr:to>
      <xdr:col>14</xdr:col>
      <xdr:colOff>25399</xdr:colOff>
      <xdr:row>26</xdr:row>
      <xdr:rowOff>154651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F95C1A-0341-4427-82B8-0D62B31D2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32</xdr:row>
      <xdr:rowOff>19049</xdr:rowOff>
    </xdr:from>
    <xdr:to>
      <xdr:col>6</xdr:col>
      <xdr:colOff>723899</xdr:colOff>
      <xdr:row>47</xdr:row>
      <xdr:rowOff>38099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19AACC-86BD-4B1A-A01F-D985AA417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53</xdr:row>
      <xdr:rowOff>1814</xdr:rowOff>
    </xdr:from>
    <xdr:to>
      <xdr:col>7</xdr:col>
      <xdr:colOff>28575</xdr:colOff>
      <xdr:row>67</xdr:row>
      <xdr:rowOff>152399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5A38A4C-604C-44E9-9F42-DC9E49C8F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749300</xdr:colOff>
      <xdr:row>32</xdr:row>
      <xdr:rowOff>12700</xdr:rowOff>
    </xdr:from>
    <xdr:to>
      <xdr:col>14</xdr:col>
      <xdr:colOff>0</xdr:colOff>
      <xdr:row>47</xdr:row>
      <xdr:rowOff>23585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521A9ED-D516-40C7-B9AB-6F6ABFECA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5</xdr:row>
      <xdr:rowOff>0</xdr:rowOff>
    </xdr:from>
    <xdr:to>
      <xdr:col>17</xdr:col>
      <xdr:colOff>203574</xdr:colOff>
      <xdr:row>6</xdr:row>
      <xdr:rowOff>56964</xdr:rowOff>
    </xdr:to>
    <xdr:sp macro="" textlink="">
      <xdr:nvSpPr>
        <xdr:cNvPr id="11" name="Rectángulo 10">
          <a:hlinkClick xmlns:r="http://schemas.openxmlformats.org/officeDocument/2006/relationships" r:id="rId6" tooltip="ÍNDICE"/>
          <a:extLst>
            <a:ext uri="{FF2B5EF4-FFF2-40B4-BE49-F238E27FC236}">
              <a16:creationId xmlns:a16="http://schemas.microsoft.com/office/drawing/2014/main" id="{BE831816-2972-4EB3-BC94-F2F71DBAC785}"/>
            </a:ext>
          </a:extLst>
        </xdr:cNvPr>
        <xdr:cNvSpPr/>
      </xdr:nvSpPr>
      <xdr:spPr>
        <a:xfrm>
          <a:off x="10687050" y="158750"/>
          <a:ext cx="1295774" cy="355414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Regresar</a:t>
          </a:r>
          <a:r>
            <a:rPr lang="es-ES" sz="1100" baseline="0"/>
            <a:t> al ÍNDICE</a:t>
          </a:r>
          <a:endParaRPr lang="es-E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12701</xdr:rowOff>
    </xdr:from>
    <xdr:to>
      <xdr:col>7</xdr:col>
      <xdr:colOff>9525</xdr:colOff>
      <xdr:row>27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58D0AE-77D0-4DDB-9276-FE72E1B32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32</xdr:row>
      <xdr:rowOff>38100</xdr:rowOff>
    </xdr:from>
    <xdr:to>
      <xdr:col>6</xdr:col>
      <xdr:colOff>736599</xdr:colOff>
      <xdr:row>48</xdr:row>
      <xdr:rowOff>50800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6B667E8-BD79-488C-B908-9472F75C4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12700</xdr:colOff>
      <xdr:row>11</xdr:row>
      <xdr:rowOff>12700</xdr:rowOff>
    </xdr:from>
    <xdr:to>
      <xdr:col>14</xdr:col>
      <xdr:colOff>12700</xdr:colOff>
      <xdr:row>26</xdr:row>
      <xdr:rowOff>151843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4737CA-6917-49A0-BC7B-9E8A6183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6350</xdr:colOff>
      <xdr:row>32</xdr:row>
      <xdr:rowOff>12700</xdr:rowOff>
    </xdr:from>
    <xdr:to>
      <xdr:col>14</xdr:col>
      <xdr:colOff>6350</xdr:colOff>
      <xdr:row>47</xdr:row>
      <xdr:rowOff>151843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D28164F-728C-47AD-B1F3-BCEABB1E0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12700</xdr:colOff>
      <xdr:row>53</xdr:row>
      <xdr:rowOff>12700</xdr:rowOff>
    </xdr:from>
    <xdr:to>
      <xdr:col>6</xdr:col>
      <xdr:colOff>742950</xdr:colOff>
      <xdr:row>68</xdr:row>
      <xdr:rowOff>145493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F4EF35-0421-4653-9EBD-F20DAB7E1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53</xdr:row>
      <xdr:rowOff>0</xdr:rowOff>
    </xdr:from>
    <xdr:to>
      <xdr:col>14</xdr:col>
      <xdr:colOff>0</xdr:colOff>
      <xdr:row>68</xdr:row>
      <xdr:rowOff>139143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0BDA785-A8B2-485D-BD02-F1EBB3B72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209550</xdr:colOff>
      <xdr:row>74</xdr:row>
      <xdr:rowOff>1</xdr:rowOff>
    </xdr:from>
    <xdr:to>
      <xdr:col>7</xdr:col>
      <xdr:colOff>19050</xdr:colOff>
      <xdr:row>89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3B907F4-5DDD-4B7B-9369-0F5845E8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717550</xdr:colOff>
      <xdr:row>74</xdr:row>
      <xdr:rowOff>12700</xdr:rowOff>
    </xdr:from>
    <xdr:to>
      <xdr:col>14</xdr:col>
      <xdr:colOff>25400</xdr:colOff>
      <xdr:row>89</xdr:row>
      <xdr:rowOff>107950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288638B-42E3-4E00-B724-498C93AAE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612775</xdr:colOff>
      <xdr:row>5</xdr:row>
      <xdr:rowOff>0</xdr:rowOff>
    </xdr:from>
    <xdr:to>
      <xdr:col>17</xdr:col>
      <xdr:colOff>200399</xdr:colOff>
      <xdr:row>6</xdr:row>
      <xdr:rowOff>56964</xdr:rowOff>
    </xdr:to>
    <xdr:sp macro="" textlink="">
      <xdr:nvSpPr>
        <xdr:cNvPr id="11" name="Rectángulo 10">
          <a:hlinkClick xmlns:r="http://schemas.openxmlformats.org/officeDocument/2006/relationships" r:id="rId9" tooltip="ÍNDICE"/>
          <a:extLst>
            <a:ext uri="{FF2B5EF4-FFF2-40B4-BE49-F238E27FC236}">
              <a16:creationId xmlns:a16="http://schemas.microsoft.com/office/drawing/2014/main" id="{B475AEC2-88BF-4E00-99C4-832A2C1B37B1}"/>
            </a:ext>
          </a:extLst>
        </xdr:cNvPr>
        <xdr:cNvSpPr/>
      </xdr:nvSpPr>
      <xdr:spPr>
        <a:xfrm>
          <a:off x="10683875" y="158750"/>
          <a:ext cx="1295774" cy="355414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Regresar</a:t>
          </a:r>
          <a:r>
            <a:rPr lang="es-ES" sz="1100" baseline="0"/>
            <a:t> al ÍNDICE</a:t>
          </a:r>
          <a:endParaRPr lang="es-E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6350</xdr:rowOff>
    </xdr:from>
    <xdr:to>
      <xdr:col>7</xdr:col>
      <xdr:colOff>0</xdr:colOff>
      <xdr:row>27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684AC5-CA8F-4549-B314-5D535D3EE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599514</xdr:colOff>
      <xdr:row>5</xdr:row>
      <xdr:rowOff>1307</xdr:rowOff>
    </xdr:from>
    <xdr:to>
      <xdr:col>17</xdr:col>
      <xdr:colOff>208964</xdr:colOff>
      <xdr:row>6</xdr:row>
      <xdr:rowOff>59257</xdr:rowOff>
    </xdr:to>
    <xdr:sp macro="" textlink="">
      <xdr:nvSpPr>
        <xdr:cNvPr id="5" name="Rectángulo 4">
          <a:hlinkClick xmlns:r="http://schemas.openxmlformats.org/officeDocument/2006/relationships" r:id="rId2" tooltip="ÍNDICE"/>
          <a:extLst>
            <a:ext uri="{FF2B5EF4-FFF2-40B4-BE49-F238E27FC236}">
              <a16:creationId xmlns:a16="http://schemas.microsoft.com/office/drawing/2014/main" id="{B5CBCDC9-425F-4371-BCDE-F0F125F6F755}"/>
            </a:ext>
          </a:extLst>
        </xdr:cNvPr>
        <xdr:cNvSpPr/>
      </xdr:nvSpPr>
      <xdr:spPr>
        <a:xfrm>
          <a:off x="10670614" y="160057"/>
          <a:ext cx="1317600" cy="3564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Regresar</a:t>
          </a:r>
          <a:r>
            <a:rPr lang="es-ES" sz="1100" baseline="0"/>
            <a:t> al ÍNDICE</a:t>
          </a:r>
          <a:endParaRPr lang="es-ES" sz="1100"/>
        </a:p>
      </xdr:txBody>
    </xdr:sp>
    <xdr:clientData/>
  </xdr:twoCellAnchor>
  <xdr:twoCellAnchor>
    <xdr:from>
      <xdr:col>7</xdr:col>
      <xdr:colOff>728435</xdr:colOff>
      <xdr:row>11</xdr:row>
      <xdr:rowOff>34471</xdr:rowOff>
    </xdr:from>
    <xdr:to>
      <xdr:col>13</xdr:col>
      <xdr:colOff>728864</xdr:colOff>
      <xdr:row>27</xdr:row>
      <xdr:rowOff>46300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6820E0-5DF8-4058-8F23-EF05D2B0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</xdr:colOff>
      <xdr:row>31</xdr:row>
      <xdr:rowOff>186764</xdr:rowOff>
    </xdr:from>
    <xdr:to>
      <xdr:col>7</xdr:col>
      <xdr:colOff>429</xdr:colOff>
      <xdr:row>48</xdr:row>
      <xdr:rowOff>11829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39312C-4A25-4E5F-AAB7-00DB78B21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12700</xdr:colOff>
      <xdr:row>32</xdr:row>
      <xdr:rowOff>44450</xdr:rowOff>
    </xdr:from>
    <xdr:to>
      <xdr:col>14</xdr:col>
      <xdr:colOff>13128</xdr:colOff>
      <xdr:row>48</xdr:row>
      <xdr:rowOff>53665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BC7E2EE-84AE-4A86-8988-2866E1110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14</xdr:col>
      <xdr:colOff>428</xdr:colOff>
      <xdr:row>70</xdr:row>
      <xdr:rowOff>9215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7CA0105-A5B4-4209-99D6-DAE1BAD7D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6350</xdr:colOff>
      <xdr:row>54</xdr:row>
      <xdr:rowOff>31750</xdr:rowOff>
    </xdr:from>
    <xdr:to>
      <xdr:col>7</xdr:col>
      <xdr:colOff>6778</xdr:colOff>
      <xdr:row>70</xdr:row>
      <xdr:rowOff>40965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E44F7AD-3641-4E55-B35A-243D73360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31750</xdr:colOff>
      <xdr:row>76</xdr:row>
      <xdr:rowOff>31750</xdr:rowOff>
    </xdr:from>
    <xdr:to>
      <xdr:col>7</xdr:col>
      <xdr:colOff>0</xdr:colOff>
      <xdr:row>92</xdr:row>
      <xdr:rowOff>12143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502B5D8-DF54-4C98-8856-EDF171B8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519206</xdr:colOff>
      <xdr:row>6</xdr:row>
      <xdr:rowOff>16995</xdr:rowOff>
    </xdr:from>
    <xdr:to>
      <xdr:col>18</xdr:col>
      <xdr:colOff>246530</xdr:colOff>
      <xdr:row>7</xdr:row>
      <xdr:rowOff>41650</xdr:rowOff>
    </xdr:to>
    <xdr:sp macro="" textlink="">
      <xdr:nvSpPr>
        <xdr:cNvPr id="2" name="Rectángulo 1">
          <a:hlinkClick xmlns:r="http://schemas.openxmlformats.org/officeDocument/2006/relationships" r:id="rId1" tooltip="ÍNDICE"/>
          <a:extLst>
            <a:ext uri="{FF2B5EF4-FFF2-40B4-BE49-F238E27FC236}">
              <a16:creationId xmlns:a16="http://schemas.microsoft.com/office/drawing/2014/main" id="{02D3CF0B-05BE-44DC-9943-89B3F63D06DF}"/>
            </a:ext>
          </a:extLst>
        </xdr:cNvPr>
        <xdr:cNvSpPr/>
      </xdr:nvSpPr>
      <xdr:spPr>
        <a:xfrm>
          <a:off x="15325912" y="330760"/>
          <a:ext cx="1251324" cy="323478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Regresar</a:t>
          </a:r>
          <a:r>
            <a:rPr lang="es-ES" sz="1100" baseline="0"/>
            <a:t> al ÍNDICE</a:t>
          </a:r>
          <a:endParaRPr lang="es-E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375130</xdr:colOff>
      <xdr:row>52</xdr:row>
      <xdr:rowOff>45361</xdr:rowOff>
    </xdr:from>
    <xdr:to>
      <xdr:col>7</xdr:col>
      <xdr:colOff>684263</xdr:colOff>
      <xdr:row>56</xdr:row>
      <xdr:rowOff>112847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E06935-CB00-4974-BD96-811253C4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55344" y="24374932"/>
          <a:ext cx="1062062" cy="965558"/>
        </a:xfrm>
        <a:prstGeom prst="rect">
          <a:avLst/>
        </a:prstGeom>
      </xdr:spPr>
    </xdr:pic>
    <xdr:clientData/>
  </xdr:twoCellAnchor>
  <xdr:twoCellAnchor editAs="oneCell">
    <xdr:from>
      <xdr:col>12</xdr:col>
      <xdr:colOff>627529</xdr:colOff>
      <xdr:row>4</xdr:row>
      <xdr:rowOff>145677</xdr:rowOff>
    </xdr:from>
    <xdr:to>
      <xdr:col>13</xdr:col>
      <xdr:colOff>582625</xdr:colOff>
      <xdr:row>9</xdr:row>
      <xdr:rowOff>57230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B95A61-5796-4FBF-9736-2FEDCE8C9F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835" b="92202" l="245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735" y="1210236"/>
          <a:ext cx="683478" cy="8976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22411</xdr:colOff>
      <xdr:row>1</xdr:row>
      <xdr:rowOff>0</xdr:rowOff>
    </xdr:from>
    <xdr:to>
      <xdr:col>16</xdr:col>
      <xdr:colOff>410883</xdr:colOff>
      <xdr:row>2</xdr:row>
      <xdr:rowOff>67236</xdr:rowOff>
    </xdr:to>
    <xdr:sp macro="" textlink="">
      <xdr:nvSpPr>
        <xdr:cNvPr id="5" name="Rectángulo 4">
          <a:hlinkClick xmlns:r="http://schemas.openxmlformats.org/officeDocument/2006/relationships" r:id="rId4" tooltip="ÍNDICE"/>
          <a:extLst>
            <a:ext uri="{FF2B5EF4-FFF2-40B4-BE49-F238E27FC236}">
              <a16:creationId xmlns:a16="http://schemas.microsoft.com/office/drawing/2014/main" id="{5DF2CED6-AB21-4F88-BE03-5B402AEA5694}"/>
            </a:ext>
          </a:extLst>
        </xdr:cNvPr>
        <xdr:cNvSpPr/>
      </xdr:nvSpPr>
      <xdr:spPr>
        <a:xfrm>
          <a:off x="11497235" y="190500"/>
          <a:ext cx="1251324" cy="358589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Regresar</a:t>
          </a:r>
          <a:r>
            <a:rPr lang="es-ES" sz="1100" baseline="0"/>
            <a:t> al ÍNDICE</a:t>
          </a:r>
          <a:endParaRPr lang="es-ES" sz="11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Exported" backgroundRefresh="0" connectionId="1" xr16:uid="{00000000-0016-0000-0000-000000000000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GC_acumuladas" displayName="GC_acumuladas" ref="E3:BC183" totalsRowShown="0" headerRowDxfId="108" dataDxfId="107">
  <autoFilter ref="E3:BC183" xr:uid="{00000000-0009-0000-0100-000001000000}"/>
  <tableColumns count="51">
    <tableColumn id="1" xr3:uid="{00000000-0010-0000-0000-000001000000}" name="Fecha" dataDxfId="106"/>
    <tableColumn id="2" xr3:uid="{00000000-0010-0000-0000-000002000000}" name="A- Ingresos totales" dataDxfId="105"/>
    <tableColumn id="3" xr3:uid="{00000000-0010-0000-0000-000003000000}" name="Ingresos corrientes totales" dataDxfId="104"/>
    <tableColumn id="4" xr3:uid="{00000000-0010-0000-0000-000004000000}" name="Ingresos tributarios totales" dataDxfId="103"/>
    <tableColumn id="5" xr3:uid="{00000000-0010-0000-0000-000005000000}" name="Aduanas" dataDxfId="102"/>
    <tableColumn id="6" xr3:uid="{00000000-0010-0000-0000-000006000000}" name="Sobre importaciones" dataDxfId="101"/>
    <tableColumn id="7" xr3:uid="{00000000-0010-0000-0000-000007000000}" name="Sobre exportaciones" dataDxfId="100"/>
    <tableColumn id="8" xr3:uid="{00000000-0010-0000-0000-000008000000}" name="Sobre ventas externas" dataDxfId="99"/>
    <tableColumn id="9" xr3:uid="{00000000-0010-0000-0000-000009000000}" name="Sobre consumo" dataDxfId="98"/>
    <tableColumn id="10" xr3:uid="{00000000-0010-0000-0000-00000A000000}" name="Impuesto a los Ingresos y Utilidades" dataDxfId="97"/>
    <tableColumn id="11" xr3:uid="{00000000-0010-0000-0000-00000B000000}" name="Ventas internas" dataDxfId="96"/>
    <tableColumn id="12" xr3:uid="{00000000-0010-0000-0000-00000C000000}" name="Consumo" dataDxfId="95"/>
    <tableColumn id="13" xr3:uid="{00000000-0010-0000-0000-00000D000000}" name="Otros Ingresos Tributarios" dataDxfId="94"/>
    <tableColumn id="14" xr3:uid="{00000000-0010-0000-0000-00000E000000}" name="Ingresos no tributarios" dataDxfId="93"/>
    <tableColumn id="15" xr3:uid="{00000000-0010-0000-0000-00000F000000}" name="Contribuciones Sociales" dataDxfId="92"/>
    <tableColumn id="16" xr3:uid="{00000000-0010-0000-0000-000010000000}" name="Otros Ingresos no tributarios" dataDxfId="91"/>
    <tableColumn id="17" xr3:uid="{00000000-0010-0000-0000-000011000000}" name="Transferencias" dataDxfId="90"/>
    <tableColumn id="18" xr3:uid="{00000000-0010-0000-0000-000012000000}" name="Ingresos de capital" dataDxfId="89"/>
    <tableColumn id="19" xr3:uid="{00000000-0010-0000-0000-000013000000}" name="B- Gastos totales" dataDxfId="88"/>
    <tableColumn id="20" xr3:uid="{00000000-0010-0000-0000-000014000000}" name="Gastos corrientes totales" dataDxfId="87"/>
    <tableColumn id="21" xr3:uid="{00000000-0010-0000-0000-000015000000}" name="Remuneraciones" dataDxfId="86"/>
    <tableColumn id="22" xr3:uid="{00000000-0010-0000-0000-000016000000}" name="Sueldos y salarios" dataDxfId="85"/>
    <tableColumn id="23" xr3:uid="{00000000-0010-0000-0000-000017000000}" name="Cargas sociales" dataDxfId="84"/>
    <tableColumn id="24" xr3:uid="{00000000-0010-0000-0000-000018000000}" name="Gasto en bienes y servicios" dataDxfId="83"/>
    <tableColumn id="25" xr3:uid="{00000000-0010-0000-0000-000019000000}" name="Transferencias corrientes" dataDxfId="82"/>
    <tableColumn id="26" xr3:uid="{00000000-0010-0000-0000-00001A000000}" name="Transferencias al sector privado" dataDxfId="81"/>
    <tableColumn id="27" xr3:uid="{00000000-0010-0000-0000-00001B000000}" name="Transferencias al sector público" dataDxfId="80"/>
    <tableColumn id="28" xr3:uid="{00000000-0010-0000-0000-00001C000000}" name="Transferencias al resto del mundo" dataDxfId="79"/>
    <tableColumn id="29" xr3:uid="{00000000-0010-0000-0000-00001D000000}" name="Transferencias con recursos externos" dataDxfId="78"/>
    <tableColumn id="30" xr3:uid="{00000000-0010-0000-0000-00001E000000}" name="Servicio de intereses" dataDxfId="77"/>
    <tableColumn id="31" xr3:uid="{00000000-0010-0000-0000-00001F000000}" name="Servicio de intereses de deuda interna" dataDxfId="76"/>
    <tableColumn id="32" xr3:uid="{00000000-0010-0000-0000-000020000000}" name="Servicio de intereses de deuda externa" dataDxfId="75"/>
    <tableColumn id="33" xr3:uid="{00000000-0010-0000-0000-000021000000}" name="Gastos de capital totales" dataDxfId="74"/>
    <tableColumn id="34" xr3:uid="{00000000-0010-0000-0000-000022000000}" name="Inversiones en activos no financieros" dataDxfId="73"/>
    <tableColumn id="35" xr3:uid="{00000000-0010-0000-0000-000023000000}" name="Transferencias de capital" dataDxfId="72"/>
    <tableColumn id="36" xr3:uid="{00000000-0010-0000-0000-000024000000}" name="Al sector privado" dataDxfId="71"/>
    <tableColumn id="37" xr3:uid="{00000000-0010-0000-0000-000025000000}" name="Al sector público" dataDxfId="70"/>
    <tableColumn id="38" xr3:uid="{00000000-0010-0000-0000-000026000000}" name="Al sector externo" dataDxfId="69"/>
    <tableColumn id="39" xr3:uid="{00000000-0010-0000-0000-000027000000}" name="Con recursos externos" dataDxfId="68"/>
    <tableColumn id="40" xr3:uid="{00000000-0010-0000-0000-000028000000}" name="Capitalización Bancos" dataDxfId="67"/>
    <tableColumn id="41" xr3:uid="{00000000-0010-0000-0000-000029000000}" name="Concesión" dataDxfId="66"/>
    <tableColumn id="42" xr3:uid="{00000000-0010-0000-0000-00002A000000}" name="Resultado primario" dataDxfId="65"/>
    <tableColumn id="43" xr3:uid="{00000000-0010-0000-0000-00002B000000}" name="Ahorro corriente del gobierno central" dataDxfId="64"/>
    <tableColumn id="44" xr3:uid="{00000000-0010-0000-0000-00002C000000}" name="Resultado financiero" dataDxfId="63"/>
    <tableColumn id="45" xr3:uid="{00000000-0010-0000-0000-00002D000000}" name="Resultado financiero como % del PIB" dataDxfId="62"/>
    <tableColumn id="46" xr3:uid="{00000000-0010-0000-0000-00002E000000}" name="Discrepancia estadística" dataDxfId="61"/>
    <tableColumn id="47" xr3:uid="{00000000-0010-0000-0000-00002F000000}" name="Financiamiento" dataDxfId="60"/>
    <tableColumn id="48" xr3:uid="{00000000-0010-0000-0000-000030000000}" name="Financiamiento interno" dataDxfId="59"/>
    <tableColumn id="49" xr3:uid="{00000000-0010-0000-0000-000031000000}" name="Financiamiento externo" dataDxfId="58"/>
    <tableColumn id="50" xr3:uid="{00000000-0010-0000-0000-000032000000}" name="PIB" dataDxfId="57"/>
    <tableColumn id="51" xr3:uid="{00000000-0010-0000-0000-000033000000}" name="Población" dataDxfId="5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GC_sin_acumular" displayName="GC_sin_acumular" ref="BL3:DH184" totalsRowShown="0" headerRowDxfId="55" dataDxfId="54" headerRowCellStyle="Normal" dataCellStyle="Normal">
  <autoFilter ref="BL3:DH184" xr:uid="{00000000-0009-0000-0100-000002000000}"/>
  <tableColumns count="49">
    <tableColumn id="1" xr3:uid="{00000000-0010-0000-0100-000001000000}" name="Fecha" dataDxfId="53" dataCellStyle="Normal"/>
    <tableColumn id="2" xr3:uid="{00000000-0010-0000-0100-000002000000}" name="A- Ingresos totales" dataDxfId="52" dataCellStyle="Normal"/>
    <tableColumn id="3" xr3:uid="{00000000-0010-0000-0100-000003000000}" name="Ingresos corrientes totales" dataDxfId="51" dataCellStyle="Normal"/>
    <tableColumn id="4" xr3:uid="{00000000-0010-0000-0100-000004000000}" name="Ingresos tributarios totales" dataDxfId="50" dataCellStyle="Normal"/>
    <tableColumn id="5" xr3:uid="{00000000-0010-0000-0100-000005000000}" name="Aduanas" dataDxfId="49" dataCellStyle="Normal"/>
    <tableColumn id="6" xr3:uid="{00000000-0010-0000-0100-000006000000}" name="Sobre importaciones" dataDxfId="48" dataCellStyle="Normal"/>
    <tableColumn id="7" xr3:uid="{00000000-0010-0000-0100-000007000000}" name="Sobre exportaciones" dataDxfId="47" dataCellStyle="Normal"/>
    <tableColumn id="8" xr3:uid="{00000000-0010-0000-0100-000008000000}" name="Sobre ventas externas" dataDxfId="46" dataCellStyle="Normal"/>
    <tableColumn id="9" xr3:uid="{00000000-0010-0000-0100-000009000000}" name="Sobre consumo" dataDxfId="45" dataCellStyle="Normal"/>
    <tableColumn id="10" xr3:uid="{00000000-0010-0000-0100-00000A000000}" name="Impuesto a los Ingresos y Utilidades" dataDxfId="44" dataCellStyle="Normal"/>
    <tableColumn id="11" xr3:uid="{00000000-0010-0000-0100-00000B000000}" name="Ventas internas" dataDxfId="43" dataCellStyle="Normal"/>
    <tableColumn id="12" xr3:uid="{00000000-0010-0000-0100-00000C000000}" name="Consumo" dataDxfId="42" dataCellStyle="Normal"/>
    <tableColumn id="13" xr3:uid="{00000000-0010-0000-0100-00000D000000}" name="Otros Ingresos Tributarios" dataDxfId="41" dataCellStyle="Normal"/>
    <tableColumn id="14" xr3:uid="{00000000-0010-0000-0100-00000E000000}" name="Ingresos no tributarios" dataDxfId="40" dataCellStyle="Normal"/>
    <tableColumn id="15" xr3:uid="{00000000-0010-0000-0100-00000F000000}" name="Contribuciones Sociales" dataDxfId="39" dataCellStyle="Normal"/>
    <tableColumn id="16" xr3:uid="{00000000-0010-0000-0100-000010000000}" name="Otros Ingresos no tributarios" dataDxfId="38" dataCellStyle="Normal"/>
    <tableColumn id="17" xr3:uid="{00000000-0010-0000-0100-000011000000}" name="Transferencias" dataDxfId="37" dataCellStyle="Normal"/>
    <tableColumn id="18" xr3:uid="{00000000-0010-0000-0100-000012000000}" name="Ingresos de capital" dataDxfId="36" dataCellStyle="Normal"/>
    <tableColumn id="19" xr3:uid="{00000000-0010-0000-0100-000013000000}" name="B- Gastos totales" dataDxfId="35" dataCellStyle="Normal"/>
    <tableColumn id="20" xr3:uid="{00000000-0010-0000-0100-000014000000}" name="Gastos corrientes totales" dataDxfId="34" dataCellStyle="Normal"/>
    <tableColumn id="21" xr3:uid="{00000000-0010-0000-0100-000015000000}" name="Remuneraciones" dataDxfId="33" dataCellStyle="Normal"/>
    <tableColumn id="22" xr3:uid="{00000000-0010-0000-0100-000016000000}" name="Sueldos y salarios" dataDxfId="32" dataCellStyle="Normal"/>
    <tableColumn id="23" xr3:uid="{00000000-0010-0000-0100-000017000000}" name="Cargas sociales" dataDxfId="31" dataCellStyle="Normal"/>
    <tableColumn id="24" xr3:uid="{00000000-0010-0000-0100-000018000000}" name="Gasto en bienes y servicios" dataDxfId="30" dataCellStyle="Normal"/>
    <tableColumn id="25" xr3:uid="{00000000-0010-0000-0100-000019000000}" name="Transferencias corrientes" dataDxfId="29" dataCellStyle="Normal"/>
    <tableColumn id="26" xr3:uid="{00000000-0010-0000-0100-00001A000000}" name="Transferencias al sector privado" dataDxfId="28" dataCellStyle="Normal"/>
    <tableColumn id="27" xr3:uid="{00000000-0010-0000-0100-00001B000000}" name="Transferencias al sector público" dataDxfId="27" dataCellStyle="Normal"/>
    <tableColumn id="28" xr3:uid="{00000000-0010-0000-0100-00001C000000}" name="Transferencias al resto del mundo" dataDxfId="26" dataCellStyle="Normal"/>
    <tableColumn id="29" xr3:uid="{00000000-0010-0000-0100-00001D000000}" name="Transferencias con recursos externos" dataDxfId="25" dataCellStyle="Normal"/>
    <tableColumn id="30" xr3:uid="{00000000-0010-0000-0100-00001E000000}" name="Servicio de intereses" dataDxfId="24" dataCellStyle="Normal"/>
    <tableColumn id="31" xr3:uid="{00000000-0010-0000-0100-00001F000000}" name="Servicio de intereses de deuda interna" dataDxfId="23" dataCellStyle="Normal"/>
    <tableColumn id="32" xr3:uid="{00000000-0010-0000-0100-000020000000}" name="Servicio de intereses de deuda externa" dataDxfId="22" dataCellStyle="Normal"/>
    <tableColumn id="33" xr3:uid="{00000000-0010-0000-0100-000021000000}" name="Gastos de capital totales" dataDxfId="21" dataCellStyle="Normal"/>
    <tableColumn id="34" xr3:uid="{00000000-0010-0000-0100-000022000000}" name="Inversiones en activos no financieros" dataDxfId="20" dataCellStyle="Normal"/>
    <tableColumn id="35" xr3:uid="{00000000-0010-0000-0100-000023000000}" name="Transferencias de capital" dataDxfId="19" dataCellStyle="Normal"/>
    <tableColumn id="36" xr3:uid="{00000000-0010-0000-0100-000024000000}" name="Al sector privado" dataDxfId="18" dataCellStyle="Normal"/>
    <tableColumn id="37" xr3:uid="{00000000-0010-0000-0100-000025000000}" name="Al sector público" dataDxfId="17" dataCellStyle="Normal"/>
    <tableColumn id="38" xr3:uid="{00000000-0010-0000-0100-000026000000}" name="Al sector externo" dataDxfId="16" dataCellStyle="Normal"/>
    <tableColumn id="39" xr3:uid="{00000000-0010-0000-0100-000027000000}" name="Con recursos externos" dataDxfId="15" dataCellStyle="Normal"/>
    <tableColumn id="40" xr3:uid="{00000000-0010-0000-0100-000028000000}" name="Capitalización Bancos" dataDxfId="14" dataCellStyle="Normal"/>
    <tableColumn id="41" xr3:uid="{00000000-0010-0000-0100-000029000000}" name="Concesión" dataDxfId="13" dataCellStyle="Normal"/>
    <tableColumn id="42" xr3:uid="{00000000-0010-0000-0100-00002A000000}" name="Resultado primario" dataDxfId="12" dataCellStyle="Normal"/>
    <tableColumn id="43" xr3:uid="{00000000-0010-0000-0100-00002B000000}" name="Ahorro corriente del gobierno central" dataDxfId="11" dataCellStyle="Normal"/>
    <tableColumn id="44" xr3:uid="{00000000-0010-0000-0100-00002C000000}" name="Resultado financiero" dataDxfId="10" dataCellStyle="Normal"/>
    <tableColumn id="45" xr3:uid="{00000000-0010-0000-0100-00002D000000}" name="Resultado financiero como % del PIB" dataDxfId="9" dataCellStyle="Normal"/>
    <tableColumn id="46" xr3:uid="{00000000-0010-0000-0100-00002E000000}" name="Discrepancia estadística" dataDxfId="8" dataCellStyle="Normal"/>
    <tableColumn id="47" xr3:uid="{00000000-0010-0000-0100-00002F000000}" name="Financiamiento" dataDxfId="7" dataCellStyle="Normal"/>
    <tableColumn id="48" xr3:uid="{00000000-0010-0000-0100-000030000000}" name="Financiamiento interno" dataDxfId="6" dataCellStyle="Normal"/>
    <tableColumn id="49" xr3:uid="{00000000-0010-0000-0100-000031000000}" name="Financiamiento externo" dataDxfId="5" dataCellStyle="Normal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BE4:BG19" totalsRowShown="0" headerRowDxfId="4" dataDxfId="3">
  <autoFilter ref="BE4:BG19" xr:uid="{00000000-0009-0000-0100-000003000000}"/>
  <tableColumns count="3">
    <tableColumn id="1" xr3:uid="{00000000-0010-0000-0200-000001000000}" name="Año" dataDxfId="2"/>
    <tableColumn id="2" xr3:uid="{00000000-0010-0000-0200-000002000000}" name="Población" dataDxfId="1"/>
    <tableColumn id="3" xr3:uid="{30C3CA76-8BDB-4D8E-B020-0406EA0DD471}" name="Columna1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s://www.entrerios.gov.ar/minecon/userfiles/files/otros_archivos/IndFisFin2013.pdf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://www.ciudaddemendoza.gov.ar/files/54/Indicadores_Fiscales.pdf" TargetMode="External"/><Relationship Id="rId1" Type="http://schemas.openxmlformats.org/officeDocument/2006/relationships/hyperlink" Target="http://indicadoreseconomicos.bccr.fi.cr/indicadoreseconomicos/Cuadros/frmVerCatCuadro.aspx?idioma=1&amp;CodCuadro=%202998" TargetMode="External"/><Relationship Id="rId6" Type="http://schemas.openxmlformats.org/officeDocument/2006/relationships/drawing" Target="../drawings/drawing2.xml"/><Relationship Id="rId11" Type="http://schemas.openxmlformats.org/officeDocument/2006/relationships/comments" Target="../comments2.xml"/><Relationship Id="rId5" Type="http://schemas.openxmlformats.org/officeDocument/2006/relationships/printerSettings" Target="../printerSettings/printerSettings3.bin"/><Relationship Id="rId10" Type="http://schemas.openxmlformats.org/officeDocument/2006/relationships/table" Target="../tables/table3.xml"/><Relationship Id="rId4" Type="http://schemas.openxmlformats.org/officeDocument/2006/relationships/hyperlink" Target="http://www.bcrp.gob.pe/docs/Publicaciones/Guia-Metodologica/Guia-Metodologica-10.pdf" TargetMode="External"/><Relationship Id="rId9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royecto.fiscal@una.cr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FW109"/>
  <sheetViews>
    <sheetView zoomScale="145" zoomScaleNormal="145" workbookViewId="0">
      <pane xSplit="1" ySplit="5" topLeftCell="FT32" activePane="bottomRight" state="frozen"/>
      <selection activeCell="D6" sqref="D6"/>
      <selection pane="topRight" activeCell="D6" sqref="D6"/>
      <selection pane="bottomLeft" activeCell="D6" sqref="D6"/>
      <selection pane="bottomRight" activeCell="A46" sqref="A46"/>
    </sheetView>
  </sheetViews>
  <sheetFormatPr baseColWidth="10" defaultColWidth="8.6328125" defaultRowHeight="12.5" x14ac:dyDescent="0.25"/>
  <cols>
    <col min="1" max="1" width="40.1796875" style="140" customWidth="1"/>
    <col min="2" max="2" width="10.453125" style="140" bestFit="1" customWidth="1"/>
    <col min="3" max="3" width="12.1796875" style="140" bestFit="1" customWidth="1"/>
    <col min="4" max="4" width="10.6328125" style="140" bestFit="1" customWidth="1"/>
    <col min="5" max="5" width="12" style="140" bestFit="1" customWidth="1"/>
    <col min="6" max="6" width="10.1796875" style="140" bestFit="1" customWidth="1"/>
    <col min="7" max="7" width="10.36328125" style="140" bestFit="1" customWidth="1"/>
    <col min="8" max="8" width="12" style="140" bestFit="1" customWidth="1"/>
    <col min="9" max="9" width="11.453125" style="140" bestFit="1" customWidth="1"/>
    <col min="10" max="10" width="15.453125" style="140" bestFit="1" customWidth="1"/>
    <col min="11" max="11" width="12.453125" style="140" bestFit="1" customWidth="1"/>
    <col min="12" max="12" width="14.6328125" style="140" bestFit="1" customWidth="1"/>
    <col min="13" max="13" width="14.36328125" style="140" bestFit="1" customWidth="1"/>
    <col min="14" max="15" width="12.1796875" style="140" bestFit="1" customWidth="1"/>
    <col min="16" max="16" width="10.6328125" style="140" bestFit="1" customWidth="1"/>
    <col min="17" max="17" width="10" style="140" bestFit="1" customWidth="1"/>
    <col min="18" max="18" width="10.1796875" style="140" bestFit="1" customWidth="1"/>
    <col min="19" max="19" width="10.36328125" style="140" bestFit="1" customWidth="1"/>
    <col min="20" max="20" width="10.6328125" style="140" bestFit="1" customWidth="1"/>
    <col min="21" max="21" width="11.453125" style="140" bestFit="1" customWidth="1"/>
    <col min="22" max="22" width="15.453125" style="140" bestFit="1" customWidth="1"/>
    <col min="23" max="23" width="12.453125" style="140" bestFit="1" customWidth="1"/>
    <col min="24" max="24" width="14.6328125" style="140" bestFit="1" customWidth="1"/>
    <col min="25" max="25" width="14.36328125" style="140" bestFit="1" customWidth="1"/>
    <col min="26" max="26" width="10.453125" style="140" bestFit="1" customWidth="1"/>
    <col min="27" max="27" width="12.1796875" style="140" bestFit="1" customWidth="1"/>
    <col min="28" max="28" width="10.6328125" style="140" bestFit="1" customWidth="1"/>
    <col min="29" max="29" width="10.1796875" style="140" bestFit="1" customWidth="1"/>
    <col min="30" max="32" width="10.6328125" style="140" bestFit="1" customWidth="1"/>
    <col min="33" max="33" width="11.453125" style="140" bestFit="1" customWidth="1"/>
    <col min="34" max="34" width="15.453125" style="140" bestFit="1" customWidth="1"/>
    <col min="35" max="35" width="12.453125" style="140" bestFit="1" customWidth="1"/>
    <col min="36" max="36" width="14.6328125" style="140" bestFit="1" customWidth="1"/>
    <col min="37" max="37" width="14.36328125" style="140" bestFit="1" customWidth="1"/>
    <col min="38" max="38" width="10.453125" style="140" bestFit="1" customWidth="1"/>
    <col min="39" max="39" width="12.1796875" style="140" bestFit="1" customWidth="1"/>
    <col min="40" max="40" width="10.6328125" style="140" bestFit="1" customWidth="1"/>
    <col min="41" max="41" width="10.453125" style="140" bestFit="1" customWidth="1"/>
    <col min="42" max="44" width="10.6328125" style="140" bestFit="1" customWidth="1"/>
    <col min="45" max="45" width="11.453125" style="140" bestFit="1" customWidth="1"/>
    <col min="46" max="46" width="15.453125" style="140" bestFit="1" customWidth="1"/>
    <col min="47" max="47" width="12.453125" style="140" bestFit="1" customWidth="1"/>
    <col min="48" max="48" width="14.6328125" style="140" bestFit="1" customWidth="1"/>
    <col min="49" max="49" width="14.36328125" style="140" bestFit="1" customWidth="1"/>
    <col min="50" max="50" width="10.36328125" style="140" bestFit="1" customWidth="1"/>
    <col min="51" max="51" width="11.81640625" style="140" bestFit="1" customWidth="1"/>
    <col min="52" max="52" width="10.453125" style="140" bestFit="1" customWidth="1"/>
    <col min="53" max="56" width="10.6328125" style="140" bestFit="1" customWidth="1"/>
    <col min="57" max="57" width="11.1796875" style="140" bestFit="1" customWidth="1"/>
    <col min="58" max="58" width="15.1796875" style="140" bestFit="1" customWidth="1"/>
    <col min="59" max="59" width="12.1796875" style="140" bestFit="1" customWidth="1"/>
    <col min="60" max="60" width="14.453125" style="140" bestFit="1" customWidth="1"/>
    <col min="61" max="61" width="13.81640625" style="140" bestFit="1" customWidth="1"/>
    <col min="62" max="62" width="10.453125" style="140" bestFit="1" customWidth="1"/>
    <col min="63" max="63" width="11.81640625" style="140" bestFit="1" customWidth="1"/>
    <col min="64" max="64" width="10.453125" style="140" customWidth="1"/>
    <col min="65" max="68" width="10.6328125" style="140" customWidth="1"/>
    <col min="69" max="69" width="11.1796875" style="140" customWidth="1"/>
    <col min="70" max="70" width="14.6328125" style="140" customWidth="1"/>
    <col min="71" max="71" width="11.81640625" style="140" customWidth="1"/>
    <col min="72" max="72" width="14.1796875" style="140" customWidth="1"/>
    <col min="73" max="73" width="13.453125" style="140" customWidth="1"/>
    <col min="74" max="74" width="10.453125" style="140" customWidth="1"/>
    <col min="75" max="75" width="11.81640625" style="140" customWidth="1"/>
    <col min="76" max="80" width="10.6328125" style="140" customWidth="1"/>
    <col min="81" max="81" width="11.1796875" style="140" customWidth="1"/>
    <col min="82" max="82" width="15.1796875" style="140" customWidth="1"/>
    <col min="83" max="83" width="12.1796875" style="140" customWidth="1"/>
    <col min="84" max="84" width="14.453125" style="140" customWidth="1"/>
    <col min="85" max="85" width="13.81640625" style="140" customWidth="1"/>
    <col min="86" max="86" width="10.453125" style="140" customWidth="1"/>
    <col min="87" max="87" width="11.81640625" style="140" customWidth="1"/>
    <col min="88" max="92" width="10.6328125" style="140" customWidth="1"/>
    <col min="93" max="93" width="11.1796875" style="140" customWidth="1"/>
    <col min="94" max="94" width="15.1796875" style="140" customWidth="1"/>
    <col min="95" max="95" width="12.1796875" style="140" customWidth="1"/>
    <col min="96" max="96" width="14.453125" style="140" customWidth="1"/>
    <col min="97" max="97" width="13.81640625" style="140" customWidth="1"/>
    <col min="98" max="98" width="10.453125" style="140" customWidth="1"/>
    <col min="99" max="99" width="11.81640625" style="140" customWidth="1"/>
    <col min="100" max="104" width="10.6328125" style="140" customWidth="1"/>
    <col min="105" max="105" width="11.1796875" style="140" customWidth="1"/>
    <col min="106" max="106" width="15.1796875" style="140" customWidth="1"/>
    <col min="107" max="107" width="12.1796875" style="140" customWidth="1"/>
    <col min="108" max="108" width="14.453125" style="140" customWidth="1"/>
    <col min="109" max="109" width="13.81640625" style="140" customWidth="1"/>
    <col min="110" max="110" width="10.6328125" style="140" customWidth="1"/>
    <col min="111" max="111" width="11.81640625" style="140" customWidth="1"/>
    <col min="112" max="116" width="10.6328125" style="140" customWidth="1"/>
    <col min="117" max="117" width="11.453125" style="140" customWidth="1"/>
    <col min="118" max="118" width="15.1796875" style="140" customWidth="1"/>
    <col min="119" max="119" width="12.1796875" style="140" customWidth="1"/>
    <col min="120" max="120" width="14.453125" style="140" customWidth="1"/>
    <col min="121" max="121" width="13.81640625" style="140" customWidth="1"/>
    <col min="122" max="122" width="10.453125" style="140" customWidth="1"/>
    <col min="123" max="123" width="11.81640625" style="140" customWidth="1"/>
    <col min="124" max="128" width="10.6328125" style="140" customWidth="1"/>
    <col min="129" max="129" width="11.1796875" style="140" customWidth="1"/>
    <col min="130" max="130" width="15.1796875" style="140" customWidth="1"/>
    <col min="131" max="131" width="12.1796875" style="140" customWidth="1"/>
    <col min="132" max="132" width="14.453125" style="140" customWidth="1"/>
    <col min="133" max="133" width="13.81640625" style="140" customWidth="1"/>
    <col min="134" max="134" width="11.6328125" style="140" customWidth="1"/>
    <col min="135" max="135" width="11.81640625" style="140" customWidth="1"/>
    <col min="136" max="137" width="11.6328125" style="140" customWidth="1"/>
    <col min="138" max="139" width="11.1796875" style="140" customWidth="1"/>
    <col min="140" max="140" width="10.6328125" style="140" customWidth="1"/>
    <col min="141" max="141" width="11.6328125" style="140" customWidth="1"/>
    <col min="142" max="144" width="11.1796875" style="140" customWidth="1"/>
    <col min="145" max="145" width="13.81640625" style="140" customWidth="1"/>
    <col min="146" max="152" width="11.1796875" style="140" customWidth="1"/>
    <col min="153" max="153" width="12" style="140" customWidth="1"/>
    <col min="154" max="154" width="15" style="140" customWidth="1"/>
    <col min="155" max="155" width="12" style="140" customWidth="1"/>
    <col min="156" max="156" width="14.1796875" style="140" customWidth="1"/>
    <col min="157" max="157" width="13.81640625" style="140" customWidth="1"/>
    <col min="158" max="162" width="11.1796875" style="140" customWidth="1"/>
    <col min="163" max="163" width="12.1796875" style="140" bestFit="1" customWidth="1"/>
    <col min="164" max="165" width="11.6328125" style="140" customWidth="1"/>
    <col min="166" max="169" width="15" style="140" customWidth="1"/>
    <col min="170" max="170" width="11.1796875" style="140" customWidth="1"/>
    <col min="171" max="173" width="11.81640625" style="140" customWidth="1"/>
    <col min="174" max="177" width="12.1796875" style="140" customWidth="1"/>
    <col min="178" max="179" width="14.453125" style="140" bestFit="1" customWidth="1"/>
    <col min="180" max="16384" width="8.6328125" style="140"/>
  </cols>
  <sheetData>
    <row r="1" spans="1:179" x14ac:dyDescent="0.25">
      <c r="A1" s="140" t="s">
        <v>0</v>
      </c>
    </row>
    <row r="2" spans="1:179" x14ac:dyDescent="0.25">
      <c r="A2" s="140" t="s">
        <v>1</v>
      </c>
    </row>
    <row r="5" spans="1:179" x14ac:dyDescent="0.25">
      <c r="A5" s="140" t="s">
        <v>227</v>
      </c>
      <c r="B5" s="140" t="s">
        <v>2</v>
      </c>
      <c r="C5" s="140" t="s">
        <v>3</v>
      </c>
      <c r="D5" s="140" t="s">
        <v>4</v>
      </c>
      <c r="E5" s="140" t="s">
        <v>5</v>
      </c>
      <c r="F5" s="140" t="s">
        <v>6</v>
      </c>
      <c r="G5" s="140" t="s">
        <v>7</v>
      </c>
      <c r="H5" s="140" t="s">
        <v>8</v>
      </c>
      <c r="I5" s="140" t="s">
        <v>9</v>
      </c>
      <c r="J5" s="140" t="s">
        <v>10</v>
      </c>
      <c r="K5" s="140" t="s">
        <v>11</v>
      </c>
      <c r="L5" s="140" t="s">
        <v>12</v>
      </c>
      <c r="M5" s="140" t="s">
        <v>13</v>
      </c>
      <c r="N5" s="140" t="s">
        <v>14</v>
      </c>
      <c r="O5" s="140" t="s">
        <v>15</v>
      </c>
      <c r="P5" s="140" t="s">
        <v>16</v>
      </c>
      <c r="Q5" s="140" t="s">
        <v>17</v>
      </c>
      <c r="R5" s="140" t="s">
        <v>18</v>
      </c>
      <c r="S5" s="140" t="s">
        <v>19</v>
      </c>
      <c r="T5" s="140" t="s">
        <v>20</v>
      </c>
      <c r="U5" s="140" t="s">
        <v>21</v>
      </c>
      <c r="V5" s="140" t="s">
        <v>22</v>
      </c>
      <c r="W5" s="140" t="s">
        <v>23</v>
      </c>
      <c r="X5" s="140" t="s">
        <v>24</v>
      </c>
      <c r="Y5" s="140" t="s">
        <v>25</v>
      </c>
      <c r="Z5" s="140" t="s">
        <v>26</v>
      </c>
      <c r="AA5" s="140" t="s">
        <v>27</v>
      </c>
      <c r="AB5" s="140" t="s">
        <v>28</v>
      </c>
      <c r="AC5" s="140" t="s">
        <v>29</v>
      </c>
      <c r="AD5" s="140" t="s">
        <v>30</v>
      </c>
      <c r="AE5" s="140" t="s">
        <v>31</v>
      </c>
      <c r="AF5" s="140" t="s">
        <v>32</v>
      </c>
      <c r="AG5" s="140" t="s">
        <v>33</v>
      </c>
      <c r="AH5" s="140" t="s">
        <v>34</v>
      </c>
      <c r="AI5" s="140" t="s">
        <v>35</v>
      </c>
      <c r="AJ5" s="140" t="s">
        <v>36</v>
      </c>
      <c r="AK5" s="140" t="s">
        <v>37</v>
      </c>
      <c r="AL5" s="140" t="s">
        <v>38</v>
      </c>
      <c r="AM5" s="140" t="s">
        <v>39</v>
      </c>
      <c r="AN5" s="140" t="s">
        <v>40</v>
      </c>
      <c r="AO5" s="140" t="s">
        <v>41</v>
      </c>
      <c r="AP5" s="140" t="s">
        <v>42</v>
      </c>
      <c r="AQ5" s="140" t="s">
        <v>43</v>
      </c>
      <c r="AR5" s="140" t="s">
        <v>44</v>
      </c>
      <c r="AS5" s="140" t="s">
        <v>45</v>
      </c>
      <c r="AT5" s="140" t="s">
        <v>46</v>
      </c>
      <c r="AU5" s="140" t="s">
        <v>47</v>
      </c>
      <c r="AV5" s="140" t="s">
        <v>48</v>
      </c>
      <c r="AW5" s="140" t="s">
        <v>49</v>
      </c>
      <c r="AX5" s="140" t="s">
        <v>50</v>
      </c>
      <c r="AY5" s="140" t="s">
        <v>51</v>
      </c>
      <c r="AZ5" s="140" t="s">
        <v>52</v>
      </c>
      <c r="BA5" s="140" t="s">
        <v>53</v>
      </c>
      <c r="BB5" s="140" t="s">
        <v>54</v>
      </c>
      <c r="BC5" s="140" t="s">
        <v>55</v>
      </c>
      <c r="BD5" s="140" t="s">
        <v>56</v>
      </c>
      <c r="BE5" s="140" t="s">
        <v>57</v>
      </c>
      <c r="BF5" s="140" t="s">
        <v>58</v>
      </c>
      <c r="BG5" s="140" t="s">
        <v>59</v>
      </c>
      <c r="BH5" s="140" t="s">
        <v>60</v>
      </c>
      <c r="BI5" s="140" t="s">
        <v>61</v>
      </c>
      <c r="BJ5" s="140" t="s">
        <v>62</v>
      </c>
      <c r="BK5" s="140" t="s">
        <v>63</v>
      </c>
      <c r="BL5" s="140" t="s">
        <v>64</v>
      </c>
      <c r="BM5" s="140" t="s">
        <v>65</v>
      </c>
      <c r="BN5" s="140" t="s">
        <v>66</v>
      </c>
      <c r="BO5" s="140" t="s">
        <v>67</v>
      </c>
      <c r="BP5" s="140" t="s">
        <v>68</v>
      </c>
      <c r="BQ5" s="140" t="s">
        <v>69</v>
      </c>
      <c r="BR5" s="140" t="s">
        <v>70</v>
      </c>
      <c r="BS5" s="140" t="s">
        <v>71</v>
      </c>
      <c r="BT5" s="140" t="s">
        <v>72</v>
      </c>
      <c r="BU5" s="140" t="s">
        <v>73</v>
      </c>
      <c r="BV5" s="140" t="s">
        <v>74</v>
      </c>
      <c r="BW5" s="140" t="s">
        <v>75</v>
      </c>
      <c r="BX5" s="140" t="s">
        <v>76</v>
      </c>
      <c r="BY5" s="140" t="s">
        <v>77</v>
      </c>
      <c r="BZ5" s="140" t="s">
        <v>78</v>
      </c>
      <c r="CA5" s="140" t="s">
        <v>79</v>
      </c>
      <c r="CB5" s="140" t="s">
        <v>80</v>
      </c>
      <c r="CC5" s="140" t="s">
        <v>81</v>
      </c>
      <c r="CD5" s="140" t="s">
        <v>82</v>
      </c>
      <c r="CE5" s="140" t="s">
        <v>83</v>
      </c>
      <c r="CF5" s="140" t="s">
        <v>84</v>
      </c>
      <c r="CG5" s="140" t="s">
        <v>85</v>
      </c>
      <c r="CH5" s="140" t="s">
        <v>86</v>
      </c>
      <c r="CI5" s="140" t="s">
        <v>87</v>
      </c>
      <c r="CJ5" s="140" t="s">
        <v>88</v>
      </c>
      <c r="CK5" s="140" t="s">
        <v>89</v>
      </c>
      <c r="CL5" s="140" t="s">
        <v>90</v>
      </c>
      <c r="CM5" s="140" t="s">
        <v>91</v>
      </c>
      <c r="CN5" s="140" t="s">
        <v>92</v>
      </c>
      <c r="CO5" s="140" t="s">
        <v>93</v>
      </c>
      <c r="CP5" s="140" t="s">
        <v>94</v>
      </c>
      <c r="CQ5" s="140" t="s">
        <v>95</v>
      </c>
      <c r="CR5" s="140" t="s">
        <v>96</v>
      </c>
      <c r="CS5" s="140" t="s">
        <v>97</v>
      </c>
      <c r="CT5" s="140" t="s">
        <v>98</v>
      </c>
      <c r="CU5" s="140" t="s">
        <v>99</v>
      </c>
      <c r="CV5" s="140" t="s">
        <v>100</v>
      </c>
      <c r="CW5" s="140" t="s">
        <v>101</v>
      </c>
      <c r="CX5" s="140" t="s">
        <v>102</v>
      </c>
      <c r="CY5" s="140" t="s">
        <v>103</v>
      </c>
      <c r="CZ5" s="140" t="s">
        <v>104</v>
      </c>
      <c r="DA5" s="140" t="s">
        <v>105</v>
      </c>
      <c r="DB5" s="140" t="s">
        <v>106</v>
      </c>
      <c r="DC5" s="140" t="s">
        <v>107</v>
      </c>
      <c r="DD5" s="140" t="s">
        <v>108</v>
      </c>
      <c r="DE5" s="140" t="s">
        <v>109</v>
      </c>
      <c r="DF5" s="140" t="s">
        <v>110</v>
      </c>
      <c r="DG5" s="140" t="s">
        <v>111</v>
      </c>
      <c r="DH5" s="140" t="s">
        <v>112</v>
      </c>
      <c r="DI5" s="140" t="s">
        <v>113</v>
      </c>
      <c r="DJ5" s="140" t="s">
        <v>114</v>
      </c>
      <c r="DK5" s="140" t="s">
        <v>115</v>
      </c>
      <c r="DL5" s="140" t="s">
        <v>116</v>
      </c>
      <c r="DM5" s="140" t="s">
        <v>117</v>
      </c>
      <c r="DN5" s="140" t="s">
        <v>118</v>
      </c>
      <c r="DO5" s="140" t="s">
        <v>119</v>
      </c>
      <c r="DP5" s="140" t="s">
        <v>120</v>
      </c>
      <c r="DQ5" s="140" t="s">
        <v>121</v>
      </c>
      <c r="DR5" s="140" t="s">
        <v>122</v>
      </c>
      <c r="DS5" s="140" t="s">
        <v>123</v>
      </c>
      <c r="DT5" s="140" t="s">
        <v>124</v>
      </c>
      <c r="DU5" s="140" t="s">
        <v>125</v>
      </c>
      <c r="DV5" s="140" t="s">
        <v>126</v>
      </c>
      <c r="DW5" s="140" t="s">
        <v>127</v>
      </c>
      <c r="DX5" s="140" t="s">
        <v>128</v>
      </c>
      <c r="DY5" s="140" t="s">
        <v>129</v>
      </c>
      <c r="DZ5" s="140" t="s">
        <v>130</v>
      </c>
      <c r="EA5" s="140" t="s">
        <v>131</v>
      </c>
      <c r="EB5" s="140" t="s">
        <v>132</v>
      </c>
      <c r="EC5" s="140" t="s">
        <v>133</v>
      </c>
      <c r="ED5" s="140" t="s">
        <v>134</v>
      </c>
      <c r="EE5" s="140" t="s">
        <v>135</v>
      </c>
      <c r="EF5" s="140" t="s">
        <v>136</v>
      </c>
      <c r="EG5" s="140" t="s">
        <v>303</v>
      </c>
      <c r="EH5" s="140" t="s">
        <v>327</v>
      </c>
      <c r="EI5" s="140" t="s">
        <v>417</v>
      </c>
      <c r="EJ5" s="140" t="s">
        <v>418</v>
      </c>
      <c r="EK5" s="140" t="s">
        <v>419</v>
      </c>
      <c r="EL5" s="140" t="s">
        <v>420</v>
      </c>
      <c r="EM5" s="140" t="s">
        <v>421</v>
      </c>
      <c r="EN5" s="140" t="s">
        <v>422</v>
      </c>
      <c r="EO5" s="140" t="s">
        <v>423</v>
      </c>
      <c r="EP5" s="140" t="s">
        <v>385</v>
      </c>
      <c r="EQ5" s="140" t="s">
        <v>405</v>
      </c>
      <c r="ER5" s="140" t="s">
        <v>409</v>
      </c>
      <c r="ES5" s="140" t="s">
        <v>410</v>
      </c>
      <c r="ET5" s="140" t="s">
        <v>411</v>
      </c>
      <c r="EU5" s="140" t="s">
        <v>412</v>
      </c>
      <c r="EV5" s="141" t="s">
        <v>424</v>
      </c>
      <c r="EW5" s="141" t="s">
        <v>425</v>
      </c>
      <c r="EX5" s="141" t="s">
        <v>426</v>
      </c>
      <c r="EY5" s="141" t="s">
        <v>427</v>
      </c>
      <c r="EZ5" s="141" t="s">
        <v>428</v>
      </c>
      <c r="FA5" s="141" t="s">
        <v>429</v>
      </c>
      <c r="FB5" s="141" t="s">
        <v>431</v>
      </c>
      <c r="FC5" s="141" t="s">
        <v>432</v>
      </c>
      <c r="FD5" s="141" t="s">
        <v>433</v>
      </c>
      <c r="FE5" s="141" t="s">
        <v>434</v>
      </c>
      <c r="FF5" s="141" t="s">
        <v>435</v>
      </c>
      <c r="FG5" s="141" t="s">
        <v>436</v>
      </c>
      <c r="FH5" s="141" t="s">
        <v>437</v>
      </c>
      <c r="FI5" s="141" t="s">
        <v>438</v>
      </c>
      <c r="FJ5" s="141" t="s">
        <v>439</v>
      </c>
      <c r="FK5" s="141" t="s">
        <v>440</v>
      </c>
      <c r="FL5" s="141" t="s">
        <v>441</v>
      </c>
      <c r="FM5" s="141" t="s">
        <v>457</v>
      </c>
      <c r="FN5" s="141" t="s">
        <v>458</v>
      </c>
      <c r="FO5" s="141" t="s">
        <v>459</v>
      </c>
      <c r="FP5" s="141" t="s">
        <v>461</v>
      </c>
      <c r="FQ5" s="141" t="s">
        <v>462</v>
      </c>
      <c r="FR5" s="141" t="s">
        <v>463</v>
      </c>
      <c r="FS5" s="141" t="s">
        <v>464</v>
      </c>
      <c r="FT5" s="141" t="s">
        <v>465</v>
      </c>
      <c r="FU5" s="141" t="s">
        <v>466</v>
      </c>
      <c r="FV5" s="141" t="s">
        <v>493</v>
      </c>
      <c r="FW5" s="141" t="s">
        <v>495</v>
      </c>
    </row>
    <row r="6" spans="1:179" x14ac:dyDescent="0.25">
      <c r="A6" s="140" t="s">
        <v>137</v>
      </c>
      <c r="B6" s="142">
        <v>117111.9</v>
      </c>
      <c r="C6" s="142">
        <v>231272.6</v>
      </c>
      <c r="D6" s="142">
        <v>371761.5</v>
      </c>
      <c r="E6" s="142">
        <v>499820.1</v>
      </c>
      <c r="F6" s="142">
        <v>617509</v>
      </c>
      <c r="G6" s="142">
        <v>746417</v>
      </c>
      <c r="H6" s="142">
        <v>879491.3</v>
      </c>
      <c r="I6" s="142">
        <v>1005899.1</v>
      </c>
      <c r="J6" s="142">
        <v>1134701.6000000001</v>
      </c>
      <c r="K6" s="142">
        <v>1290086.8</v>
      </c>
      <c r="L6" s="142">
        <v>1431027.4</v>
      </c>
      <c r="M6" s="142">
        <v>1638352.6</v>
      </c>
      <c r="N6" s="142">
        <v>172029.3</v>
      </c>
      <c r="O6" s="142">
        <v>306488.2</v>
      </c>
      <c r="P6" s="142">
        <v>495716.7</v>
      </c>
      <c r="Q6" s="142">
        <v>654267.69999999995</v>
      </c>
      <c r="R6" s="142">
        <v>807035.1</v>
      </c>
      <c r="S6" s="142">
        <v>969671.71</v>
      </c>
      <c r="T6" s="142">
        <v>1148745.1100000001</v>
      </c>
      <c r="U6" s="142">
        <v>1298232.1100000001</v>
      </c>
      <c r="V6" s="142">
        <v>1452808.61</v>
      </c>
      <c r="W6" s="142">
        <v>1645527.31</v>
      </c>
      <c r="X6" s="142">
        <v>1813374.81</v>
      </c>
      <c r="Y6" s="142">
        <v>2104701.81</v>
      </c>
      <c r="Z6" s="142">
        <v>198294.9</v>
      </c>
      <c r="AA6" s="142">
        <v>369305.3</v>
      </c>
      <c r="AB6" s="142">
        <v>623034.5</v>
      </c>
      <c r="AC6" s="142">
        <v>849091.2</v>
      </c>
      <c r="AD6" s="142">
        <v>1023405.8</v>
      </c>
      <c r="AE6" s="142">
        <v>1214396.1000000001</v>
      </c>
      <c r="AF6" s="142">
        <v>1445972.2</v>
      </c>
      <c r="AG6" s="142">
        <v>1618277.7</v>
      </c>
      <c r="AH6" s="142">
        <v>1813685.9</v>
      </c>
      <c r="AI6" s="142">
        <v>2037222</v>
      </c>
      <c r="AJ6" s="142">
        <v>2199703.5</v>
      </c>
      <c r="AK6" s="142">
        <v>2490030.6</v>
      </c>
      <c r="AL6" s="142">
        <v>204962.1</v>
      </c>
      <c r="AM6" s="142">
        <v>363979.9</v>
      </c>
      <c r="AN6" s="142">
        <v>598262.6</v>
      </c>
      <c r="AO6" s="142">
        <v>780706.2</v>
      </c>
      <c r="AP6" s="142">
        <v>935509.2</v>
      </c>
      <c r="AQ6" s="142">
        <v>1113340.8</v>
      </c>
      <c r="AR6" s="142">
        <v>1327390.6000000001</v>
      </c>
      <c r="AS6" s="142">
        <v>1482789.1</v>
      </c>
      <c r="AT6" s="142">
        <v>1673712.1</v>
      </c>
      <c r="AU6" s="142">
        <v>1884287.1</v>
      </c>
      <c r="AV6" s="142">
        <v>2056157.3</v>
      </c>
      <c r="AW6" s="142">
        <v>2363265.6</v>
      </c>
      <c r="AX6" s="142">
        <v>208089.2</v>
      </c>
      <c r="AY6" s="142">
        <v>370364.9</v>
      </c>
      <c r="AZ6" s="142">
        <v>643733.4</v>
      </c>
      <c r="BA6" s="142">
        <v>859745</v>
      </c>
      <c r="BB6" s="142">
        <v>1044063.1</v>
      </c>
      <c r="BC6" s="142">
        <v>1266376.8999999999</v>
      </c>
      <c r="BD6" s="142">
        <v>1483701.2</v>
      </c>
      <c r="BE6" s="142">
        <v>1685385.5</v>
      </c>
      <c r="BF6" s="142">
        <v>1932858.5</v>
      </c>
      <c r="BG6" s="142">
        <v>2158968.1</v>
      </c>
      <c r="BH6" s="142">
        <v>2366517.6</v>
      </c>
      <c r="BI6" s="142">
        <v>2730099.8</v>
      </c>
      <c r="BJ6" s="142">
        <v>211210.4</v>
      </c>
      <c r="BK6" s="142">
        <v>389952.7</v>
      </c>
      <c r="BL6" s="142">
        <v>671467.2</v>
      </c>
      <c r="BM6" s="142">
        <v>879415.4</v>
      </c>
      <c r="BN6" s="142">
        <v>1107253.6000000001</v>
      </c>
      <c r="BO6" s="142">
        <v>1387734.9</v>
      </c>
      <c r="BP6" s="142">
        <v>1605925.6</v>
      </c>
      <c r="BQ6" s="142">
        <v>1826439.9</v>
      </c>
      <c r="BR6" s="142">
        <v>2107978.2999999998</v>
      </c>
      <c r="BS6" s="142">
        <v>2326416</v>
      </c>
      <c r="BT6" s="142">
        <v>2572830.4</v>
      </c>
      <c r="BU6" s="142">
        <v>3024429.1</v>
      </c>
      <c r="BV6" s="142">
        <v>233599.9</v>
      </c>
      <c r="BW6" s="142">
        <v>426034.2</v>
      </c>
      <c r="BX6" s="142">
        <v>756791.2</v>
      </c>
      <c r="BY6" s="142">
        <v>984286.9</v>
      </c>
      <c r="BZ6" s="142">
        <v>1234316.6000000001</v>
      </c>
      <c r="CA6" s="142">
        <v>1543940</v>
      </c>
      <c r="CB6" s="142">
        <v>1783278.1</v>
      </c>
      <c r="CC6" s="142">
        <v>2005518.1</v>
      </c>
      <c r="CD6" s="142">
        <v>2311846.2000000002</v>
      </c>
      <c r="CE6" s="142">
        <v>2564426.4</v>
      </c>
      <c r="CF6" s="142">
        <v>2808431.9</v>
      </c>
      <c r="CG6" s="142">
        <v>3274301.3</v>
      </c>
      <c r="CH6" s="142">
        <v>257167.2</v>
      </c>
      <c r="CI6" s="142">
        <v>498665.1</v>
      </c>
      <c r="CJ6" s="142">
        <v>840183.4</v>
      </c>
      <c r="CK6" s="142">
        <v>1105872.3</v>
      </c>
      <c r="CL6" s="142">
        <v>1356508.9</v>
      </c>
      <c r="CM6" s="142">
        <v>1667623.1</v>
      </c>
      <c r="CN6" s="142">
        <v>1941016.1</v>
      </c>
      <c r="CO6" s="142">
        <v>2178828.7000000002</v>
      </c>
      <c r="CP6" s="142">
        <v>2493832.1</v>
      </c>
      <c r="CQ6" s="142">
        <v>2771881.2</v>
      </c>
      <c r="CR6" s="142">
        <v>3035777.4</v>
      </c>
      <c r="CS6" s="142">
        <v>3537315.7</v>
      </c>
      <c r="CT6" s="142">
        <v>280280.5</v>
      </c>
      <c r="CU6" s="142">
        <v>525754.69999999995</v>
      </c>
      <c r="CV6" s="142">
        <v>886499.3</v>
      </c>
      <c r="CW6" s="142">
        <v>1195908.3</v>
      </c>
      <c r="CX6" s="142">
        <v>1461545.5</v>
      </c>
      <c r="CY6" s="142">
        <v>1807336.3</v>
      </c>
      <c r="CZ6" s="142">
        <v>2086118.6</v>
      </c>
      <c r="DA6" s="142">
        <v>2345026.1</v>
      </c>
      <c r="DB6" s="142">
        <v>2697881.5</v>
      </c>
      <c r="DC6" s="142">
        <v>2988353.2</v>
      </c>
      <c r="DD6" s="142">
        <v>3260953.1</v>
      </c>
      <c r="DE6" s="142">
        <v>3799979.6</v>
      </c>
      <c r="DF6" s="142">
        <v>303412.8</v>
      </c>
      <c r="DG6" s="142">
        <v>582373.6</v>
      </c>
      <c r="DH6" s="142">
        <v>1003344.7</v>
      </c>
      <c r="DI6" s="142">
        <v>1317506.8999999999</v>
      </c>
      <c r="DJ6" s="142">
        <v>1577306.2</v>
      </c>
      <c r="DK6" s="142">
        <v>1952496.4</v>
      </c>
      <c r="DL6" s="142">
        <v>2258824.7999999998</v>
      </c>
      <c r="DM6" s="142">
        <v>2553308.88</v>
      </c>
      <c r="DN6" s="142">
        <v>2921896.5</v>
      </c>
      <c r="DO6" s="142">
        <v>3241326.3</v>
      </c>
      <c r="DP6" s="142">
        <v>3557119.4</v>
      </c>
      <c r="DQ6" s="142">
        <v>4180896.5</v>
      </c>
      <c r="DR6" s="142">
        <v>330874.09999999998</v>
      </c>
      <c r="DS6" s="142">
        <v>630130.9</v>
      </c>
      <c r="DT6" s="142">
        <v>1076806.3</v>
      </c>
      <c r="DU6" s="142">
        <v>1413740.3</v>
      </c>
      <c r="DV6" s="142">
        <v>1720634.4</v>
      </c>
      <c r="DW6" s="142">
        <v>2155344.7999999998</v>
      </c>
      <c r="DX6" s="142">
        <v>2496642.5</v>
      </c>
      <c r="DY6" s="142">
        <v>2782780.6</v>
      </c>
      <c r="DZ6" s="142">
        <v>3201238.5</v>
      </c>
      <c r="EA6" s="142">
        <v>3529326.2</v>
      </c>
      <c r="EB6" s="142">
        <v>3876892.8</v>
      </c>
      <c r="EC6" s="142">
        <v>4568069.2401090004</v>
      </c>
      <c r="ED6" s="142">
        <v>376494.5</v>
      </c>
      <c r="EE6" s="142">
        <v>678747.9</v>
      </c>
      <c r="EF6" s="142">
        <v>1195995.5</v>
      </c>
      <c r="EG6" s="142">
        <v>1514927.2</v>
      </c>
      <c r="EH6" s="142">
        <v>1860445.7</v>
      </c>
      <c r="EI6" s="142">
        <v>2313524.6</v>
      </c>
      <c r="EJ6" s="142">
        <v>2635259.6</v>
      </c>
      <c r="EK6" s="142">
        <v>2936127.8</v>
      </c>
      <c r="EL6" s="142">
        <v>3387042.8</v>
      </c>
      <c r="EM6" s="142">
        <v>3714586.2</v>
      </c>
      <c r="EN6" s="142">
        <v>4087432.2</v>
      </c>
      <c r="EO6" s="142">
        <v>4745798.388479461</v>
      </c>
      <c r="EP6" s="142">
        <v>384518.9</v>
      </c>
      <c r="EQ6" s="142">
        <v>682883.1</v>
      </c>
      <c r="ER6" s="142">
        <v>1180127.8999999999</v>
      </c>
      <c r="ES6" s="142">
        <v>1572955.9</v>
      </c>
      <c r="ET6" s="142">
        <v>1892988.4</v>
      </c>
      <c r="EU6" s="142">
        <v>2343379.2000000002</v>
      </c>
      <c r="EV6" s="142">
        <v>2698092.6</v>
      </c>
      <c r="EW6" s="142">
        <v>3009285.8</v>
      </c>
      <c r="EX6" s="142">
        <v>3424118.8</v>
      </c>
      <c r="EY6" s="142">
        <v>3787154.6</v>
      </c>
      <c r="EZ6" s="142">
        <v>4156951.8799483897</v>
      </c>
      <c r="FA6" s="142">
        <v>4956655.4602420004</v>
      </c>
      <c r="FB6" s="142">
        <v>472490.40830966999</v>
      </c>
      <c r="FC6" s="142">
        <v>797762.2</v>
      </c>
      <c r="FD6" s="142">
        <v>1357042.46026492</v>
      </c>
      <c r="FE6" s="142">
        <v>1717625.8755256699</v>
      </c>
      <c r="FF6" s="142">
        <v>2085102.4831543905</v>
      </c>
      <c r="FG6" s="142">
        <v>2528810.2860215199</v>
      </c>
      <c r="FH6" s="142">
        <v>2897395.8230735795</v>
      </c>
      <c r="FI6" s="142">
        <v>3337935.2200200004</v>
      </c>
      <c r="FJ6" s="142">
        <v>3803283.3608861091</v>
      </c>
      <c r="FK6" s="142">
        <v>4237624.58203479</v>
      </c>
      <c r="FL6" s="142">
        <v>4641531.2192175994</v>
      </c>
      <c r="FM6" s="142">
        <v>5362976.6534592696</v>
      </c>
      <c r="FN6" s="142">
        <v>454164.5</v>
      </c>
      <c r="FO6" s="142">
        <v>827404.09454844007</v>
      </c>
      <c r="FP6" s="142">
        <v>1366572.2124774801</v>
      </c>
      <c r="FQ6" s="142">
        <v>1672912.6706890999</v>
      </c>
      <c r="FR6" s="142">
        <v>1998855.8750372198</v>
      </c>
      <c r="FS6" s="142">
        <v>2310099.6901549497</v>
      </c>
      <c r="FT6" s="142">
        <v>2632601.5028535603</v>
      </c>
      <c r="FU6" s="142">
        <v>2943650.9816862298</v>
      </c>
      <c r="FV6" s="142">
        <v>3368516.5796564305</v>
      </c>
      <c r="FW6" s="142">
        <v>3736356.9831871693</v>
      </c>
    </row>
    <row r="7" spans="1:179" x14ac:dyDescent="0.25">
      <c r="A7" s="140" t="s">
        <v>138</v>
      </c>
      <c r="B7" s="142">
        <v>117111.9</v>
      </c>
      <c r="C7" s="142">
        <v>231272.6</v>
      </c>
      <c r="D7" s="142">
        <v>371749.5</v>
      </c>
      <c r="E7" s="142">
        <v>499808.1</v>
      </c>
      <c r="F7" s="142">
        <v>617497</v>
      </c>
      <c r="G7" s="142">
        <v>746327</v>
      </c>
      <c r="H7" s="142">
        <v>879401.3</v>
      </c>
      <c r="I7" s="142">
        <v>1005799.1</v>
      </c>
      <c r="J7" s="142">
        <v>1134534.1000000001</v>
      </c>
      <c r="K7" s="142">
        <v>1289913.8999999999</v>
      </c>
      <c r="L7" s="142">
        <v>1430546.5</v>
      </c>
      <c r="M7" s="142">
        <v>1637788.1</v>
      </c>
      <c r="N7" s="142">
        <v>172029.3</v>
      </c>
      <c r="O7" s="142">
        <v>306488.2</v>
      </c>
      <c r="P7" s="142">
        <v>495676.7</v>
      </c>
      <c r="Q7" s="142">
        <v>654212.69999999995</v>
      </c>
      <c r="R7" s="142">
        <v>806980.1</v>
      </c>
      <c r="S7" s="142">
        <v>969576.71</v>
      </c>
      <c r="T7" s="142">
        <v>1148590.9099999999</v>
      </c>
      <c r="U7" s="142">
        <v>1298077.9099999999</v>
      </c>
      <c r="V7" s="142">
        <v>1452649.71</v>
      </c>
      <c r="W7" s="142">
        <v>1645368.41</v>
      </c>
      <c r="X7" s="142">
        <v>1813165.91</v>
      </c>
      <c r="Y7" s="142">
        <v>2104451.91</v>
      </c>
      <c r="Z7" s="142">
        <v>198294.9</v>
      </c>
      <c r="AA7" s="142">
        <v>369265.3</v>
      </c>
      <c r="AB7" s="142">
        <v>622994.5</v>
      </c>
      <c r="AC7" s="142">
        <v>849045.2</v>
      </c>
      <c r="AD7" s="142">
        <v>1023220.8</v>
      </c>
      <c r="AE7" s="142">
        <v>1214211.1000000001</v>
      </c>
      <c r="AF7" s="142">
        <v>1445660.4</v>
      </c>
      <c r="AG7" s="142">
        <v>1617965.9</v>
      </c>
      <c r="AH7" s="142">
        <v>1813374.1</v>
      </c>
      <c r="AI7" s="142">
        <v>2036910.2</v>
      </c>
      <c r="AJ7" s="142">
        <v>2199391.7000000002</v>
      </c>
      <c r="AK7" s="142">
        <v>2489551.2000000002</v>
      </c>
      <c r="AL7" s="142">
        <v>204962.1</v>
      </c>
      <c r="AM7" s="142">
        <v>363979.9</v>
      </c>
      <c r="AN7" s="142">
        <v>598262.6</v>
      </c>
      <c r="AO7" s="142">
        <v>780706.2</v>
      </c>
      <c r="AP7" s="142">
        <v>935509.2</v>
      </c>
      <c r="AQ7" s="142">
        <v>1113340.8</v>
      </c>
      <c r="AR7" s="142">
        <v>1327390.6000000001</v>
      </c>
      <c r="AS7" s="142">
        <v>1482789.1</v>
      </c>
      <c r="AT7" s="142">
        <v>1673712.1</v>
      </c>
      <c r="AU7" s="142">
        <v>1884287.1</v>
      </c>
      <c r="AV7" s="142">
        <v>2054675.6</v>
      </c>
      <c r="AW7" s="142">
        <v>2359138.1</v>
      </c>
      <c r="AX7" s="142">
        <v>208089.2</v>
      </c>
      <c r="AY7" s="142">
        <v>370364.9</v>
      </c>
      <c r="AZ7" s="142">
        <v>643711.4</v>
      </c>
      <c r="BA7" s="142">
        <v>859642</v>
      </c>
      <c r="BB7" s="142">
        <v>1043960.1</v>
      </c>
      <c r="BC7" s="142">
        <v>1266273.8999999999</v>
      </c>
      <c r="BD7" s="142">
        <v>1483552.2</v>
      </c>
      <c r="BE7" s="142">
        <v>1685220.5</v>
      </c>
      <c r="BF7" s="142">
        <v>1932580.1</v>
      </c>
      <c r="BG7" s="142">
        <v>2157734.2000000002</v>
      </c>
      <c r="BH7" s="142">
        <v>2365228.2000000002</v>
      </c>
      <c r="BI7" s="142">
        <v>2728810.4</v>
      </c>
      <c r="BJ7" s="142">
        <v>211210.4</v>
      </c>
      <c r="BK7" s="142">
        <v>389952.7</v>
      </c>
      <c r="BL7" s="142">
        <v>671451.7</v>
      </c>
      <c r="BM7" s="142">
        <v>879399.9</v>
      </c>
      <c r="BN7" s="142">
        <v>1107238.1000000001</v>
      </c>
      <c r="BO7" s="142">
        <v>1387681.4</v>
      </c>
      <c r="BP7" s="142">
        <v>1605847.1</v>
      </c>
      <c r="BQ7" s="142">
        <v>1826361.4</v>
      </c>
      <c r="BR7" s="142">
        <v>2107814.7999999998</v>
      </c>
      <c r="BS7" s="142">
        <v>2326177</v>
      </c>
      <c r="BT7" s="142">
        <v>2572535.1</v>
      </c>
      <c r="BU7" s="142">
        <v>3024133.8</v>
      </c>
      <c r="BV7" s="142">
        <v>233599.9</v>
      </c>
      <c r="BW7" s="142">
        <v>426004.2</v>
      </c>
      <c r="BX7" s="142">
        <v>756761.2</v>
      </c>
      <c r="BY7" s="142">
        <v>984256.9</v>
      </c>
      <c r="BZ7" s="142">
        <v>1234286.6000000001</v>
      </c>
      <c r="CA7" s="142">
        <v>1543910</v>
      </c>
      <c r="CB7" s="142">
        <v>1783195.1</v>
      </c>
      <c r="CC7" s="142">
        <v>2005435.1</v>
      </c>
      <c r="CD7" s="142">
        <v>2307914.6</v>
      </c>
      <c r="CE7" s="142">
        <v>2560494.7999999998</v>
      </c>
      <c r="CF7" s="142">
        <v>2804498.6</v>
      </c>
      <c r="CG7" s="142">
        <v>3270368</v>
      </c>
      <c r="CH7" s="142">
        <v>257167.2</v>
      </c>
      <c r="CI7" s="142">
        <v>498665.1</v>
      </c>
      <c r="CJ7" s="142">
        <v>840183.4</v>
      </c>
      <c r="CK7" s="142">
        <v>1105872.3</v>
      </c>
      <c r="CL7" s="142">
        <v>1356508.9</v>
      </c>
      <c r="CM7" s="142">
        <v>1667623.1</v>
      </c>
      <c r="CN7" s="142">
        <v>1941016.1</v>
      </c>
      <c r="CO7" s="142">
        <v>2178828.7000000002</v>
      </c>
      <c r="CP7" s="142">
        <v>2493832.1</v>
      </c>
      <c r="CQ7" s="142">
        <v>2771589</v>
      </c>
      <c r="CR7" s="142">
        <v>3035485.1</v>
      </c>
      <c r="CS7" s="142">
        <v>3536202.5</v>
      </c>
      <c r="CT7" s="142">
        <v>280280.5</v>
      </c>
      <c r="CU7" s="142">
        <v>525754.69999999995</v>
      </c>
      <c r="CV7" s="142">
        <v>886499.3</v>
      </c>
      <c r="CW7" s="142">
        <v>1195908.3</v>
      </c>
      <c r="CX7" s="142">
        <v>1461545.5</v>
      </c>
      <c r="CY7" s="142">
        <v>1807336.3</v>
      </c>
      <c r="CZ7" s="142">
        <v>2085338.1</v>
      </c>
      <c r="DA7" s="142">
        <v>2344245.6</v>
      </c>
      <c r="DB7" s="142">
        <v>2696480.3</v>
      </c>
      <c r="DC7" s="142">
        <v>2986952</v>
      </c>
      <c r="DD7" s="142">
        <v>3259551.9</v>
      </c>
      <c r="DE7" s="142">
        <v>3797519.6</v>
      </c>
      <c r="DF7" s="142">
        <v>303412.8</v>
      </c>
      <c r="DG7" s="142">
        <v>582304.30000000005</v>
      </c>
      <c r="DH7" s="142">
        <v>1003275.4</v>
      </c>
      <c r="DI7" s="142">
        <v>1317437.6000000001</v>
      </c>
      <c r="DJ7" s="142">
        <v>1577193.1</v>
      </c>
      <c r="DK7" s="142">
        <v>1951657.1</v>
      </c>
      <c r="DL7" s="142">
        <v>2257985.5</v>
      </c>
      <c r="DM7" s="142">
        <v>2552466.7799999998</v>
      </c>
      <c r="DN7" s="142">
        <v>2921037.6</v>
      </c>
      <c r="DO7" s="142">
        <v>3240406.8</v>
      </c>
      <c r="DP7" s="142">
        <v>3556151.2</v>
      </c>
      <c r="DQ7" s="142">
        <v>4180153.3</v>
      </c>
      <c r="DR7" s="142">
        <v>326394.7</v>
      </c>
      <c r="DS7" s="142">
        <v>625651.4</v>
      </c>
      <c r="DT7" s="142">
        <v>1072326.8</v>
      </c>
      <c r="DU7" s="142">
        <v>1409260.8</v>
      </c>
      <c r="DV7" s="142">
        <v>1716018.5</v>
      </c>
      <c r="DW7" s="142">
        <v>2150728.9</v>
      </c>
      <c r="DX7" s="142">
        <v>2492163</v>
      </c>
      <c r="DY7" s="142">
        <v>2778301.1</v>
      </c>
      <c r="DZ7" s="142">
        <v>3196759</v>
      </c>
      <c r="EA7" s="142">
        <v>3524846.7</v>
      </c>
      <c r="EB7" s="142">
        <v>3872413.3</v>
      </c>
      <c r="EC7" s="142">
        <v>4561222.9023810104</v>
      </c>
      <c r="ED7" s="142">
        <v>370609.7</v>
      </c>
      <c r="EE7" s="142">
        <v>672863.1</v>
      </c>
      <c r="EF7" s="142">
        <v>1190110.7</v>
      </c>
      <c r="EG7" s="142">
        <v>1509042.4</v>
      </c>
      <c r="EH7" s="142">
        <v>1854560.9</v>
      </c>
      <c r="EI7" s="142">
        <v>2307639.7999999998</v>
      </c>
      <c r="EJ7" s="142">
        <v>2628924.7999999998</v>
      </c>
      <c r="EK7" s="142">
        <v>2929793</v>
      </c>
      <c r="EL7" s="142">
        <v>3380708</v>
      </c>
      <c r="EM7" s="142">
        <v>3707772.3</v>
      </c>
      <c r="EN7" s="142">
        <v>4080618.3</v>
      </c>
      <c r="EO7" s="142">
        <v>4738744.119284031</v>
      </c>
      <c r="EP7" s="142">
        <v>384518.9</v>
      </c>
      <c r="EQ7" s="142">
        <v>682883.1</v>
      </c>
      <c r="ER7" s="142">
        <v>1179610</v>
      </c>
      <c r="ES7" s="142">
        <v>1571485.7</v>
      </c>
      <c r="ET7" s="142">
        <v>1891518.2</v>
      </c>
      <c r="EU7" s="142">
        <v>2341909</v>
      </c>
      <c r="EV7" s="142">
        <v>2696622.4</v>
      </c>
      <c r="EW7" s="142">
        <v>3007815.6</v>
      </c>
      <c r="EX7" s="142">
        <v>3422648.6</v>
      </c>
      <c r="EY7" s="142">
        <v>3785684.4</v>
      </c>
      <c r="EZ7" s="142">
        <v>4155481.7117268997</v>
      </c>
      <c r="FA7" s="142">
        <v>4925246.29202051</v>
      </c>
      <c r="FB7" s="142">
        <v>472490.40830966999</v>
      </c>
      <c r="FC7" s="142">
        <v>797762.2</v>
      </c>
      <c r="FD7" s="142">
        <v>1326989.95026492</v>
      </c>
      <c r="FE7" s="142">
        <v>1687250.2005256698</v>
      </c>
      <c r="FF7" s="142">
        <v>2054726.8081543904</v>
      </c>
      <c r="FG7" s="142">
        <v>2498434.6110215201</v>
      </c>
      <c r="FH7" s="142">
        <v>2843020.1480735797</v>
      </c>
      <c r="FI7" s="142">
        <v>3237559.5450200005</v>
      </c>
      <c r="FJ7" s="142">
        <v>3702907.6858861092</v>
      </c>
      <c r="FK7" s="142">
        <v>4137248.9070347897</v>
      </c>
      <c r="FL7" s="142">
        <v>4541155.5442175996</v>
      </c>
      <c r="FM7" s="142">
        <v>5262600.9784592697</v>
      </c>
      <c r="FN7" s="142">
        <v>454164.5</v>
      </c>
      <c r="FO7" s="142">
        <v>827404.09454844007</v>
      </c>
      <c r="FP7" s="142">
        <v>1366572.2124774801</v>
      </c>
      <c r="FQ7" s="142">
        <v>1672912.6706890999</v>
      </c>
      <c r="FR7" s="142">
        <v>1923855.8750372198</v>
      </c>
      <c r="FS7" s="142">
        <v>2235099.6901549497</v>
      </c>
      <c r="FT7" s="142">
        <v>2557601.5028535603</v>
      </c>
      <c r="FU7" s="142">
        <v>2868650.9816862298</v>
      </c>
      <c r="FV7" s="142">
        <v>3293516.5796564305</v>
      </c>
      <c r="FW7" s="142">
        <v>3661356.9831871693</v>
      </c>
    </row>
    <row r="8" spans="1:179" x14ac:dyDescent="0.25">
      <c r="A8" s="140" t="s">
        <v>139</v>
      </c>
      <c r="B8" s="142">
        <v>113354.4</v>
      </c>
      <c r="C8" s="142">
        <v>223115.9</v>
      </c>
      <c r="D8" s="142">
        <v>359311</v>
      </c>
      <c r="E8" s="142">
        <v>483909.9</v>
      </c>
      <c r="F8" s="142">
        <v>596210.69999999995</v>
      </c>
      <c r="G8" s="142">
        <v>719750.2</v>
      </c>
      <c r="H8" s="142">
        <v>848699.3</v>
      </c>
      <c r="I8" s="142">
        <v>967856.5</v>
      </c>
      <c r="J8" s="142">
        <v>1092177.8999999999</v>
      </c>
      <c r="K8" s="142">
        <v>1242928</v>
      </c>
      <c r="L8" s="142">
        <v>1376715.8</v>
      </c>
      <c r="M8" s="142">
        <v>1577733</v>
      </c>
      <c r="N8" s="142">
        <v>166413.1</v>
      </c>
      <c r="O8" s="142">
        <v>297050.3</v>
      </c>
      <c r="P8" s="142">
        <v>482880.5</v>
      </c>
      <c r="Q8" s="142">
        <v>637609.6</v>
      </c>
      <c r="R8" s="142">
        <v>779041.9</v>
      </c>
      <c r="S8" s="142">
        <v>928811.3</v>
      </c>
      <c r="T8" s="142">
        <v>1101908.6000000001</v>
      </c>
      <c r="U8" s="142">
        <v>1244641</v>
      </c>
      <c r="V8" s="142">
        <v>1394183.5</v>
      </c>
      <c r="W8" s="142">
        <v>1582161.5</v>
      </c>
      <c r="X8" s="142">
        <v>1744953.9</v>
      </c>
      <c r="Y8" s="142">
        <v>2028942.3</v>
      </c>
      <c r="Z8" s="142">
        <v>192888.7</v>
      </c>
      <c r="AA8" s="142">
        <v>359310.1</v>
      </c>
      <c r="AB8" s="142">
        <v>607142.30000000005</v>
      </c>
      <c r="AC8" s="142">
        <v>828493.9</v>
      </c>
      <c r="AD8" s="142">
        <v>993436.5</v>
      </c>
      <c r="AE8" s="142">
        <v>1173910.3</v>
      </c>
      <c r="AF8" s="142">
        <v>1399173.9</v>
      </c>
      <c r="AG8" s="142">
        <v>1566883.3</v>
      </c>
      <c r="AH8" s="142">
        <v>1751022.5</v>
      </c>
      <c r="AI8" s="142">
        <v>1968154</v>
      </c>
      <c r="AJ8" s="142">
        <v>2125744.7000000002</v>
      </c>
      <c r="AK8" s="142">
        <v>2408578.6</v>
      </c>
      <c r="AL8" s="142">
        <v>198520.2</v>
      </c>
      <c r="AM8" s="142">
        <v>351588.5</v>
      </c>
      <c r="AN8" s="142">
        <v>578706.30000000005</v>
      </c>
      <c r="AO8" s="142">
        <v>752062</v>
      </c>
      <c r="AP8" s="142">
        <v>898718.1</v>
      </c>
      <c r="AQ8" s="142">
        <v>1067077.7</v>
      </c>
      <c r="AR8" s="142">
        <v>1275322.2</v>
      </c>
      <c r="AS8" s="142">
        <v>1425534.6</v>
      </c>
      <c r="AT8" s="142">
        <v>1604331.3</v>
      </c>
      <c r="AU8" s="142">
        <v>1807855.2</v>
      </c>
      <c r="AV8" s="142">
        <v>1970014.7</v>
      </c>
      <c r="AW8" s="142">
        <v>2262289.9</v>
      </c>
      <c r="AX8" s="142">
        <v>201179.4</v>
      </c>
      <c r="AY8" s="142">
        <v>357425.8</v>
      </c>
      <c r="AZ8" s="142">
        <v>618745.59999999998</v>
      </c>
      <c r="BA8" s="142">
        <v>795456.9</v>
      </c>
      <c r="BB8" s="142">
        <v>960174.5</v>
      </c>
      <c r="BC8" s="142">
        <v>1165301</v>
      </c>
      <c r="BD8" s="142">
        <v>1359680.5</v>
      </c>
      <c r="BE8" s="142">
        <v>1532040</v>
      </c>
      <c r="BF8" s="142">
        <v>1763302.7</v>
      </c>
      <c r="BG8" s="142">
        <v>1960731.2</v>
      </c>
      <c r="BH8" s="142">
        <v>2146150.5</v>
      </c>
      <c r="BI8" s="142">
        <v>2480607.4</v>
      </c>
      <c r="BJ8" s="142">
        <v>203685.6</v>
      </c>
      <c r="BK8" s="142">
        <v>375665.5</v>
      </c>
      <c r="BL8" s="142">
        <v>635879.5</v>
      </c>
      <c r="BM8" s="142">
        <v>836596.8</v>
      </c>
      <c r="BN8" s="142">
        <v>1018065.8</v>
      </c>
      <c r="BO8" s="142">
        <v>1275443.5</v>
      </c>
      <c r="BP8" s="142">
        <v>1474483.2</v>
      </c>
      <c r="BQ8" s="142">
        <v>1670974.1</v>
      </c>
      <c r="BR8" s="142">
        <v>1927473.6</v>
      </c>
      <c r="BS8" s="142">
        <v>2132802.2000000002</v>
      </c>
      <c r="BT8" s="142">
        <v>2345559.2999999998</v>
      </c>
      <c r="BU8" s="142">
        <v>2769332.8</v>
      </c>
      <c r="BV8" s="142">
        <v>227157.1</v>
      </c>
      <c r="BW8" s="142">
        <v>412570.3</v>
      </c>
      <c r="BX8" s="142">
        <v>718188.8</v>
      </c>
      <c r="BY8" s="142">
        <v>928777.7</v>
      </c>
      <c r="BZ8" s="142">
        <v>1149376.6000000001</v>
      </c>
      <c r="CA8" s="142">
        <v>1425249.4</v>
      </c>
      <c r="CB8" s="142">
        <v>1641099.6</v>
      </c>
      <c r="CC8" s="142">
        <v>1844676.4</v>
      </c>
      <c r="CD8" s="142">
        <v>2124269.5</v>
      </c>
      <c r="CE8" s="142">
        <v>2346411.2999999998</v>
      </c>
      <c r="CF8" s="142">
        <v>2575657</v>
      </c>
      <c r="CG8" s="142">
        <v>3007922.3</v>
      </c>
      <c r="CH8" s="142">
        <v>250360.7</v>
      </c>
      <c r="CI8" s="142">
        <v>482570</v>
      </c>
      <c r="CJ8" s="142">
        <v>800296.1</v>
      </c>
      <c r="CK8" s="142">
        <v>1047806.3</v>
      </c>
      <c r="CL8" s="142">
        <v>1260682.6000000001</v>
      </c>
      <c r="CM8" s="142">
        <v>1548599.8</v>
      </c>
      <c r="CN8" s="142">
        <v>1804112.4</v>
      </c>
      <c r="CO8" s="142">
        <v>2022898.8</v>
      </c>
      <c r="CP8" s="142">
        <v>2321621.6</v>
      </c>
      <c r="CQ8" s="142">
        <v>2573142.9</v>
      </c>
      <c r="CR8" s="142">
        <v>2809866.7</v>
      </c>
      <c r="CS8" s="142">
        <v>3292308.9</v>
      </c>
      <c r="CT8" s="142">
        <v>274155.09999999998</v>
      </c>
      <c r="CU8" s="142">
        <v>504815.1</v>
      </c>
      <c r="CV8" s="142">
        <v>851066.5</v>
      </c>
      <c r="CW8" s="142">
        <v>1130919.8</v>
      </c>
      <c r="CX8" s="142">
        <v>1366593</v>
      </c>
      <c r="CY8" s="142">
        <v>1674118</v>
      </c>
      <c r="CZ8" s="142">
        <v>1934355.4</v>
      </c>
      <c r="DA8" s="142">
        <v>2167266.9</v>
      </c>
      <c r="DB8" s="142">
        <v>2495292.4</v>
      </c>
      <c r="DC8" s="142">
        <v>2760164</v>
      </c>
      <c r="DD8" s="142">
        <v>3016989.9</v>
      </c>
      <c r="DE8" s="142">
        <v>3522442.5</v>
      </c>
      <c r="DF8" s="142">
        <v>295184.59999999998</v>
      </c>
      <c r="DG8" s="142">
        <v>550744.80000000005</v>
      </c>
      <c r="DH8" s="142">
        <v>947056.8</v>
      </c>
      <c r="DI8" s="142">
        <v>1223260.2</v>
      </c>
      <c r="DJ8" s="142">
        <v>1465291.3</v>
      </c>
      <c r="DK8" s="142">
        <v>1807679.3</v>
      </c>
      <c r="DL8" s="142">
        <v>2088293.6</v>
      </c>
      <c r="DM8" s="142">
        <v>2356003.98</v>
      </c>
      <c r="DN8" s="142">
        <v>2704203.1</v>
      </c>
      <c r="DO8" s="142">
        <v>2989926.3</v>
      </c>
      <c r="DP8" s="142">
        <v>3289099.3</v>
      </c>
      <c r="DQ8" s="142">
        <v>3861913.1</v>
      </c>
      <c r="DR8" s="142">
        <v>317229.2</v>
      </c>
      <c r="DS8" s="142">
        <v>593328.6</v>
      </c>
      <c r="DT8" s="142">
        <v>1013261</v>
      </c>
      <c r="DU8" s="142">
        <v>1328461.2</v>
      </c>
      <c r="DV8" s="142">
        <v>1599598.7</v>
      </c>
      <c r="DW8" s="142">
        <v>1994015.8</v>
      </c>
      <c r="DX8" s="142">
        <v>2291843.2000000002</v>
      </c>
      <c r="DY8" s="142">
        <v>2558441.5</v>
      </c>
      <c r="DZ8" s="142">
        <v>2942221.4</v>
      </c>
      <c r="EA8" s="142">
        <v>3253883.1</v>
      </c>
      <c r="EB8" s="142">
        <v>3569559.6</v>
      </c>
      <c r="EC8" s="142">
        <v>4167739.8039435898</v>
      </c>
      <c r="ED8" s="142">
        <v>343836.1</v>
      </c>
      <c r="EE8" s="142">
        <v>624228.19999999995</v>
      </c>
      <c r="EF8" s="142">
        <v>1099051.2</v>
      </c>
      <c r="EG8" s="142">
        <v>1405486.6</v>
      </c>
      <c r="EH8" s="142">
        <v>1706074.2</v>
      </c>
      <c r="EI8" s="142">
        <v>2129623.6</v>
      </c>
      <c r="EJ8" s="142">
        <v>2420997.1</v>
      </c>
      <c r="EK8" s="142">
        <v>2705512.2</v>
      </c>
      <c r="EL8" s="142">
        <v>3121504.9</v>
      </c>
      <c r="EM8" s="142">
        <v>3430940.2</v>
      </c>
      <c r="EN8" s="142">
        <v>3763394.8</v>
      </c>
      <c r="EO8" s="142">
        <v>4390868.8308402104</v>
      </c>
      <c r="EP8" s="142">
        <v>374171.2</v>
      </c>
      <c r="EQ8" s="142">
        <v>652464.4</v>
      </c>
      <c r="ER8" s="142">
        <v>1114474.1000000001</v>
      </c>
      <c r="ES8" s="142">
        <v>1465359.4</v>
      </c>
      <c r="ET8" s="142">
        <v>1733659.2</v>
      </c>
      <c r="EU8" s="142">
        <v>2151718.9</v>
      </c>
      <c r="EV8" s="142">
        <v>2478416.7999999998</v>
      </c>
      <c r="EW8" s="142">
        <v>2758457.1</v>
      </c>
      <c r="EX8" s="142">
        <v>3157138.7</v>
      </c>
      <c r="EY8" s="142">
        <v>3495889</v>
      </c>
      <c r="EZ8" s="142">
        <v>3837232.9105626396</v>
      </c>
      <c r="FA8" s="142">
        <v>4567131.6391192796</v>
      </c>
      <c r="FB8" s="142">
        <v>455189.58205153001</v>
      </c>
      <c r="FC8" s="142">
        <v>758926.4</v>
      </c>
      <c r="FD8" s="142">
        <v>1233481.56506923</v>
      </c>
      <c r="FE8" s="142">
        <v>1582393.0593625</v>
      </c>
      <c r="FF8" s="142">
        <v>1887762.0179855102</v>
      </c>
      <c r="FG8" s="142">
        <v>2310301.1294680298</v>
      </c>
      <c r="FH8" s="142">
        <v>2635488.3282432896</v>
      </c>
      <c r="FI8" s="142">
        <v>2972816.4270334202</v>
      </c>
      <c r="FJ8" s="142">
        <v>3422366.8053101599</v>
      </c>
      <c r="FK8" s="142">
        <v>3837178.3266032496</v>
      </c>
      <c r="FL8" s="142">
        <v>4204748.5769829694</v>
      </c>
      <c r="FM8" s="142">
        <v>4889569.7158468701</v>
      </c>
      <c r="FN8" s="142">
        <v>442684.4</v>
      </c>
      <c r="FO8" s="142">
        <v>795259.61425370001</v>
      </c>
      <c r="FP8" s="142">
        <v>1291680.0698369201</v>
      </c>
      <c r="FQ8" s="142">
        <v>1558792.85371702</v>
      </c>
      <c r="FR8" s="142">
        <v>1772648.65948064</v>
      </c>
      <c r="FS8" s="142">
        <v>2041547.0754666501</v>
      </c>
      <c r="FT8" s="142">
        <v>2334266.9161803499</v>
      </c>
      <c r="FU8" s="142">
        <v>2629853.8751520799</v>
      </c>
      <c r="FV8" s="142">
        <v>3030142.8310415903</v>
      </c>
      <c r="FW8" s="142">
        <v>3377098.7732409295</v>
      </c>
    </row>
    <row r="9" spans="1:179" x14ac:dyDescent="0.25">
      <c r="A9" s="140" t="s">
        <v>140</v>
      </c>
      <c r="B9" s="142">
        <f t="shared" ref="B9" si="0">IF(B6="","",SUM(B10:B13))</f>
        <v>35425.899999999994</v>
      </c>
      <c r="C9" s="142">
        <f t="shared" ref="C9" si="1">IF(C6="","",SUM(C10:C13))</f>
        <v>70456.399999999994</v>
      </c>
      <c r="D9" s="142">
        <f t="shared" ref="D9" si="2">IF(D6="","",SUM(D10:D13))</f>
        <v>112790.69999999998</v>
      </c>
      <c r="E9" s="142">
        <f t="shared" ref="E9" si="3">IF(E6="","",SUM(E10:E13))</f>
        <v>145094.30000000002</v>
      </c>
      <c r="F9" s="142">
        <f t="shared" ref="F9" si="4">IF(F6="","",SUM(F10:F13))</f>
        <v>188827.1</v>
      </c>
      <c r="G9" s="142">
        <f t="shared" ref="G9" si="5">IF(G6="","",SUM(G10:G13))</f>
        <v>232469.4</v>
      </c>
      <c r="H9" s="142">
        <f t="shared" ref="H9" si="6">IF(H6="","",SUM(H10:H13))</f>
        <v>274732.79999999999</v>
      </c>
      <c r="I9" s="142">
        <f t="shared" ref="I9" si="7">IF(I6="","",SUM(I10:I13))</f>
        <v>322507.40000000002</v>
      </c>
      <c r="J9" s="142">
        <f t="shared" ref="J9" si="8">IF(J6="","",SUM(J10:J13))</f>
        <v>365163.9</v>
      </c>
      <c r="K9" s="142">
        <f t="shared" ref="K9" si="9">IF(K6="","",SUM(K10:K13))</f>
        <v>414489.29999999993</v>
      </c>
      <c r="L9" s="142">
        <f t="shared" ref="L9" si="10">IF(L6="","",SUM(L10:L13))</f>
        <v>471966.5</v>
      </c>
      <c r="M9" s="142">
        <f t="shared" ref="M9" si="11">IF(M6="","",SUM(M10:M13))</f>
        <v>520999.5</v>
      </c>
      <c r="N9" s="142">
        <f t="shared" ref="N9" si="12">IF(N6="","",SUM(N10:N13))</f>
        <v>49946.9</v>
      </c>
      <c r="O9" s="142">
        <f t="shared" ref="O9" si="13">IF(O6="","",SUM(O10:O13))</f>
        <v>96469.2</v>
      </c>
      <c r="P9" s="142">
        <f t="shared" ref="P9" si="14">IF(P6="","",SUM(P10:P13))</f>
        <v>152595.79999999999</v>
      </c>
      <c r="Q9" s="142">
        <f t="shared" ref="Q9" si="15">IF(Q6="","",SUM(Q10:Q13))</f>
        <v>196701.8</v>
      </c>
      <c r="R9" s="142">
        <f t="shared" ref="R9" si="16">IF(R6="","",SUM(R10:R13))</f>
        <v>253180.09999999998</v>
      </c>
      <c r="S9" s="142">
        <f t="shared" ref="S9" si="17">IF(S6="","",SUM(S10:S13))</f>
        <v>297094.10000000003</v>
      </c>
      <c r="T9" s="142">
        <f t="shared" ref="T9" si="18">IF(T6="","",SUM(T10:T13))</f>
        <v>356136.8</v>
      </c>
      <c r="U9" s="142">
        <f t="shared" ref="U9" si="19">IF(U6="","",SUM(U10:U13))</f>
        <v>417432.4</v>
      </c>
      <c r="V9" s="142">
        <f t="shared" ref="V9" si="20">IF(V6="","",SUM(V10:V13))</f>
        <v>473760.50000000006</v>
      </c>
      <c r="W9" s="142">
        <f t="shared" ref="W9" si="21">IF(W6="","",SUM(W10:W13))</f>
        <v>540429.10000000009</v>
      </c>
      <c r="X9" s="142">
        <f t="shared" ref="X9" si="22">IF(X6="","",SUM(X10:X13))</f>
        <v>615934.6</v>
      </c>
      <c r="Y9" s="142">
        <f t="shared" ref="Y9" si="23">IF(Y6="","",SUM(Y10:Y13))</f>
        <v>681401.7</v>
      </c>
      <c r="Z9" s="142">
        <f t="shared" ref="Z9" si="24">IF(Z6="","",SUM(Z10:Z13))</f>
        <v>64382.2</v>
      </c>
      <c r="AA9" s="142">
        <f t="shared" ref="AA9" si="25">IF(AA6="","",SUM(AA10:AA13))</f>
        <v>126450.5</v>
      </c>
      <c r="AB9" s="142">
        <f t="shared" ref="AB9" si="26">IF(AB6="","",SUM(AB10:AB13))</f>
        <v>184239.09999999998</v>
      </c>
      <c r="AC9" s="142">
        <f t="shared" ref="AC9" si="27">IF(AC6="","",SUM(AC10:AC13))</f>
        <v>252175.60000000003</v>
      </c>
      <c r="AD9" s="142">
        <f t="shared" ref="AD9" si="28">IF(AD6="","",SUM(AD10:AD13))</f>
        <v>321106.09999999998</v>
      </c>
      <c r="AE9" s="142">
        <f t="shared" ref="AE9" si="29">IF(AE6="","",SUM(AE10:AE13))</f>
        <v>384062</v>
      </c>
      <c r="AF9" s="142">
        <f t="shared" ref="AF9" si="30">IF(AF6="","",SUM(AF10:AF13))</f>
        <v>460666.10000000003</v>
      </c>
      <c r="AG9" s="142">
        <f t="shared" ref="AG9" si="31">IF(AG6="","",SUM(AG10:AG13))</f>
        <v>533529</v>
      </c>
      <c r="AH9" s="142">
        <f t="shared" ref="AH9" si="32">IF(AH6="","",SUM(AH10:AH13))</f>
        <v>601926.40000000002</v>
      </c>
      <c r="AI9" s="142">
        <f t="shared" ref="AI9" si="33">IF(AI6="","",SUM(AI10:AI13))</f>
        <v>678583.20000000007</v>
      </c>
      <c r="AJ9" s="142">
        <f t="shared" ref="AJ9" si="34">IF(AJ6="","",SUM(AJ10:AJ13))</f>
        <v>740635.60000000009</v>
      </c>
      <c r="AK9" s="142">
        <f t="shared" ref="AK9" si="35">IF(AK6="","",SUM(AK10:AK13))</f>
        <v>797421</v>
      </c>
      <c r="AL9" s="142">
        <f t="shared" ref="AL9" si="36">IF(AL6="","",SUM(AL10:AL13))</f>
        <v>45762.299999999996</v>
      </c>
      <c r="AM9" s="142">
        <f t="shared" ref="AM9" si="37">IF(AM6="","",SUM(AM10:AM13))</f>
        <v>89900.3</v>
      </c>
      <c r="AN9" s="142">
        <f t="shared" ref="AN9" si="38">IF(AN6="","",SUM(AN10:AN13))</f>
        <v>138265</v>
      </c>
      <c r="AO9" s="142">
        <f t="shared" ref="AO9" si="39">IF(AO6="","",SUM(AO10:AO13))</f>
        <v>183692.9</v>
      </c>
      <c r="AP9" s="142">
        <f t="shared" ref="AP9" si="40">IF(AP6="","",SUM(AP10:AP13))</f>
        <v>227190.9</v>
      </c>
      <c r="AQ9" s="142">
        <f t="shared" ref="AQ9" si="41">IF(AQ6="","",SUM(AQ10:AQ13))</f>
        <v>274193.8</v>
      </c>
      <c r="AR9" s="142">
        <f t="shared" ref="AR9" si="42">IF(AR6="","",SUM(AR10:AR13))</f>
        <v>325196.5</v>
      </c>
      <c r="AS9" s="142">
        <f t="shared" ref="AS9" si="43">IF(AS6="","",SUM(AS10:AS13))</f>
        <v>374024</v>
      </c>
      <c r="AT9" s="142">
        <f t="shared" ref="AT9" si="44">IF(AT6="","",SUM(AT10:AT13))</f>
        <v>423636.8</v>
      </c>
      <c r="AU9" s="142">
        <f t="shared" ref="AU9" si="45">IF(AU6="","",SUM(AU10:AU13))</f>
        <v>479164.10000000003</v>
      </c>
      <c r="AV9" s="142">
        <f t="shared" ref="AV9" si="46">IF(AV6="","",SUM(AV10:AV13))</f>
        <v>536561.4</v>
      </c>
      <c r="AW9" s="142">
        <f t="shared" ref="AW9" si="47">IF(AW6="","",SUM(AW10:AW13))</f>
        <v>593616.6</v>
      </c>
      <c r="AX9" s="142">
        <f t="shared" ref="AX9" si="48">IF(AX6="","",SUM(AX10:AX13))</f>
        <v>48431</v>
      </c>
      <c r="AY9" s="142">
        <f t="shared" ref="AY9" si="49">IF(AY6="","",SUM(AY10:AY13))</f>
        <v>99163</v>
      </c>
      <c r="AZ9" s="142">
        <f t="shared" ref="AZ9" si="50">IF(AZ6="","",SUM(AZ10:AZ13))</f>
        <v>161053.9</v>
      </c>
      <c r="BA9" s="142">
        <f t="shared" ref="BA9" si="51">IF(BA6="","",SUM(BA10:BA13))</f>
        <v>213297.5</v>
      </c>
      <c r="BB9" s="142">
        <f t="shared" ref="BB9" si="52">IF(BB6="","",SUM(BB10:BB13))</f>
        <v>269845.7</v>
      </c>
      <c r="BC9" s="142">
        <f t="shared" ref="BC9" si="53">IF(BC6="","",SUM(BC10:BC13))</f>
        <v>325205.40000000002</v>
      </c>
      <c r="BD9" s="142">
        <f t="shared" ref="BD9" si="54">IF(BD6="","",SUM(BD10:BD13))</f>
        <v>384028.8</v>
      </c>
      <c r="BE9" s="142">
        <f t="shared" ref="BE9" si="55">IF(BE6="","",SUM(BE10:BE13))</f>
        <v>442063.8</v>
      </c>
      <c r="BF9" s="142">
        <f t="shared" ref="BF9" si="56">IF(BF6="","",SUM(BF10:BF13))</f>
        <v>496006.2</v>
      </c>
      <c r="BG9" s="142">
        <f t="shared" ref="BG9" si="57">IF(BG6="","",SUM(BG10:BG13))</f>
        <v>552908</v>
      </c>
      <c r="BH9" s="142">
        <f t="shared" ref="BH9" si="58">IF(BH6="","",SUM(BH10:BH13))</f>
        <v>621348.5</v>
      </c>
      <c r="BI9" s="142">
        <f t="shared" ref="BI9" si="59">IF(BI6="","",SUM(BI10:BI13))</f>
        <v>686661.7</v>
      </c>
      <c r="BJ9" s="142">
        <f t="shared" ref="BJ9" si="60">IF(BJ6="","",SUM(BJ10:BJ13))</f>
        <v>52878</v>
      </c>
      <c r="BK9" s="142">
        <f t="shared" ref="BK9" si="61">IF(BK6="","",SUM(BK10:BK13))</f>
        <v>107098.80000000002</v>
      </c>
      <c r="BL9" s="142">
        <f t="shared" ref="BL9" si="62">IF(BL6="","",SUM(BL10:BL13))</f>
        <v>175101.6</v>
      </c>
      <c r="BM9" s="142">
        <f t="shared" ref="BM9" si="63">IF(BM6="","",SUM(BM10:BM13))</f>
        <v>229991</v>
      </c>
      <c r="BN9" s="142">
        <f t="shared" ref="BN9" si="64">IF(BN6="","",SUM(BN10:BN13))</f>
        <v>299605.09999999998</v>
      </c>
      <c r="BO9" s="142">
        <f t="shared" ref="BO9" si="65">IF(BO6="","",SUM(BO10:BO13))</f>
        <v>367252.19999999995</v>
      </c>
      <c r="BP9" s="142">
        <f t="shared" ref="BP9" si="66">IF(BP6="","",SUM(BP10:BP13))</f>
        <v>432494.4</v>
      </c>
      <c r="BQ9" s="142">
        <f t="shared" ref="BQ9" si="67">IF(BQ6="","",SUM(BQ10:BQ13))</f>
        <v>504941.1</v>
      </c>
      <c r="BR9" s="142">
        <f t="shared" ref="BR9" si="68">IF(BR6="","",SUM(BR10:BR13))</f>
        <v>575120.1</v>
      </c>
      <c r="BS9" s="142">
        <f t="shared" ref="BS9" si="69">IF(BS6="","",SUM(BS10:BS13))</f>
        <v>647728.29999999993</v>
      </c>
      <c r="BT9" s="142">
        <f t="shared" ref="BT9" si="70">IF(BT6="","",SUM(BT10:BT13))</f>
        <v>732381.1</v>
      </c>
      <c r="BU9" s="142">
        <f t="shared" ref="BU9" si="71">IF(BU6="","",SUM(BU10:BU13))</f>
        <v>803527.7</v>
      </c>
      <c r="BV9" s="142">
        <f t="shared" ref="BV9" si="72">IF(BV6="","",SUM(BV10:BV13))</f>
        <v>68648</v>
      </c>
      <c r="BW9" s="142">
        <f t="shared" ref="BW9" si="73">IF(BW6="","",SUM(BW10:BW13))</f>
        <v>134637.40000000002</v>
      </c>
      <c r="BX9" s="142">
        <f t="shared" ref="BX9" si="74">IF(BX6="","",SUM(BX10:BX13))</f>
        <v>213951.4</v>
      </c>
      <c r="BY9" s="142">
        <f t="shared" ref="BY9" si="75">IF(BY6="","",SUM(BY10:BY13))</f>
        <v>275177.40000000002</v>
      </c>
      <c r="BZ9" s="142">
        <f t="shared" ref="BZ9" si="76">IF(BZ6="","",SUM(BZ10:BZ13))</f>
        <v>347430.19999999995</v>
      </c>
      <c r="CA9" s="142">
        <f t="shared" ref="CA9" si="77">IF(CA6="","",SUM(CA10:CA13))</f>
        <v>412984.30000000005</v>
      </c>
      <c r="CB9" s="142">
        <f t="shared" ref="CB9" si="78">IF(CB6="","",SUM(CB10:CB13))</f>
        <v>485138.9</v>
      </c>
      <c r="CC9" s="142">
        <f t="shared" ref="CC9" si="79">IF(CC6="","",SUM(CC10:CC13))</f>
        <v>559499.1</v>
      </c>
      <c r="CD9" s="142">
        <f t="shared" ref="CD9" si="80">IF(CD6="","",SUM(CD10:CD13))</f>
        <v>621724.9</v>
      </c>
      <c r="CE9" s="142">
        <f t="shared" ref="CE9" si="81">IF(CE6="","",SUM(CE10:CE13))</f>
        <v>699067.6</v>
      </c>
      <c r="CF9" s="142">
        <f t="shared" ref="CF9" si="82">IF(CF6="","",SUM(CF10:CF13))</f>
        <v>785546.2</v>
      </c>
      <c r="CG9" s="142">
        <f t="shared" ref="CG9" si="83">IF(CG6="","",SUM(CG10:CG13))</f>
        <v>856379.1</v>
      </c>
      <c r="CH9" s="142">
        <f t="shared" ref="CH9" si="84">IF(CH6="","",SUM(CH10:CH13))</f>
        <v>68799.7</v>
      </c>
      <c r="CI9" s="142">
        <f t="shared" ref="CI9" si="85">IF(CI6="","",SUM(CI10:CI13))</f>
        <v>135926.70000000001</v>
      </c>
      <c r="CJ9" s="142">
        <f t="shared" ref="CJ9" si="86">IF(CJ6="","",SUM(CJ10:CJ13))</f>
        <v>200107.7</v>
      </c>
      <c r="CK9" s="142">
        <f t="shared" ref="CK9" si="87">IF(CK6="","",SUM(CK10:CK13))</f>
        <v>273381.8</v>
      </c>
      <c r="CL9" s="142">
        <f t="shared" ref="CL9" si="88">IF(CL6="","",SUM(CL10:CL13))</f>
        <v>344179.20000000001</v>
      </c>
      <c r="CM9" s="142">
        <f t="shared" ref="CM9" si="89">IF(CM6="","",SUM(CM10:CM13))</f>
        <v>407840.6</v>
      </c>
      <c r="CN9" s="142">
        <f t="shared" ref="CN9" si="90">IF(CN6="","",SUM(CN10:CN13))</f>
        <v>479523.5</v>
      </c>
      <c r="CO9" s="142">
        <f t="shared" ref="CO9" si="91">IF(CO6="","",SUM(CO10:CO13))</f>
        <v>547924.5</v>
      </c>
      <c r="CP9" s="142">
        <f t="shared" ref="CP9" si="92">IF(CP6="","",SUM(CP10:CP13))</f>
        <v>616260.1</v>
      </c>
      <c r="CQ9" s="142">
        <f t="shared" ref="CQ9" si="93">IF(CQ6="","",SUM(CQ10:CQ13))</f>
        <v>697611.2</v>
      </c>
      <c r="CR9" s="142">
        <f t="shared" ref="CR9" si="94">IF(CR6="","",SUM(CR10:CR13))</f>
        <v>785385.8</v>
      </c>
      <c r="CS9" s="142">
        <f t="shared" ref="CS9" si="95">IF(CS6="","",SUM(CS10:CS13))</f>
        <v>858560.39999999991</v>
      </c>
      <c r="CT9" s="142">
        <f t="shared" ref="CT9" si="96">IF(CT6="","",SUM(CT10:CT13))</f>
        <v>74026.3</v>
      </c>
      <c r="CU9" s="142">
        <f t="shared" ref="CU9" si="97">IF(CU6="","",SUM(CU10:CU13))</f>
        <v>143727.29999999999</v>
      </c>
      <c r="CV9" s="142">
        <f t="shared" ref="CV9" si="98">IF(CV6="","",SUM(CV10:CV13))</f>
        <v>230790.80000000002</v>
      </c>
      <c r="CW9" s="142">
        <f t="shared" ref="CW9" si="99">IF(CW6="","",SUM(CW10:CW13))</f>
        <v>307717.60000000003</v>
      </c>
      <c r="CX9" s="142">
        <f t="shared" ref="CX9" si="100">IF(CX6="","",SUM(CX10:CX13))</f>
        <v>392082.4</v>
      </c>
      <c r="CY9" s="142">
        <f t="shared" ref="CY9" si="101">IF(CY6="","",SUM(CY10:CY13))</f>
        <v>466239.5</v>
      </c>
      <c r="CZ9" s="142">
        <f t="shared" ref="CZ9" si="102">IF(CZ6="","",SUM(CZ10:CZ13))</f>
        <v>547586.69999999995</v>
      </c>
      <c r="DA9" s="142">
        <f t="shared" ref="DA9" si="103">IF(DA6="","",SUM(DA10:DA13))</f>
        <v>624718.80000000005</v>
      </c>
      <c r="DB9" s="142">
        <f t="shared" ref="DB9" si="104">IF(DB6="","",SUM(DB10:DB13))</f>
        <v>701418.4</v>
      </c>
      <c r="DC9" s="142">
        <f t="shared" ref="DC9" si="105">IF(DC6="","",SUM(DC10:DC13))</f>
        <v>791116.2</v>
      </c>
      <c r="DD9" s="142">
        <f t="shared" ref="DD9" si="106">IF(DD6="","",SUM(DD10:DD13))</f>
        <v>883209.79999999993</v>
      </c>
      <c r="DE9" s="142">
        <f t="shared" ref="DE9" si="107">IF(DE6="","",SUM(DE10:DE13))</f>
        <v>965046.5</v>
      </c>
      <c r="DF9" s="142">
        <f t="shared" ref="DF9" si="108">IF(DF6="","",SUM(DF10:DF13))</f>
        <v>73096.7</v>
      </c>
      <c r="DG9" s="142">
        <f t="shared" ref="DG9" si="109">IF(DG6="","",SUM(DG10:DG13))</f>
        <v>144886.69999999998</v>
      </c>
      <c r="DH9" s="142">
        <f t="shared" ref="DH9" si="110">IF(DH6="","",SUM(DH10:DH13))</f>
        <v>230760.40000000002</v>
      </c>
      <c r="DI9" s="142">
        <f t="shared" ref="DI9" si="111">IF(DI6="","",SUM(DI10:DI13))</f>
        <v>315013.59999999998</v>
      </c>
      <c r="DJ9" s="142">
        <f t="shared" ref="DJ9" si="112">IF(DJ6="","",SUM(DJ10:DJ13))</f>
        <v>391264.2</v>
      </c>
      <c r="DK9" s="142">
        <f t="shared" ref="DK9" si="113">IF(DK6="","",SUM(DK10:DK13))</f>
        <v>473025.39999999997</v>
      </c>
      <c r="DL9" s="142">
        <f t="shared" ref="DL9" si="114">IF(DL6="","",SUM(DL10:DL13))</f>
        <v>564515.9</v>
      </c>
      <c r="DM9" s="142">
        <f t="shared" ref="DM9" si="115">IF(DM6="","",SUM(DM10:DM13))</f>
        <v>643839.9</v>
      </c>
      <c r="DN9" s="142">
        <f t="shared" ref="DN9" si="116">IF(DN6="","",SUM(DN10:DN13))</f>
        <v>727193.8</v>
      </c>
      <c r="DO9" s="142">
        <f t="shared" ref="DO9" si="117">IF(DO6="","",SUM(DO10:DO13))</f>
        <v>822352.3</v>
      </c>
      <c r="DP9" s="142">
        <f t="shared" ref="DP9" si="118">IF(DP6="","",SUM(DP10:DP13))</f>
        <v>927935</v>
      </c>
      <c r="DQ9" s="142">
        <f t="shared" ref="DQ9" si="119">IF(DQ6="","",SUM(DQ10:DQ13))</f>
        <v>1017725.13516865</v>
      </c>
      <c r="DR9" s="142">
        <f t="shared" ref="DR9" si="120">IF(DR6="","",SUM(DR10:DR13))</f>
        <v>78950.3</v>
      </c>
      <c r="DS9" s="142">
        <f t="shared" ref="DS9" si="121">IF(DS6="","",SUM(DS10:DS13))</f>
        <v>158895.20000000001</v>
      </c>
      <c r="DT9" s="142">
        <f t="shared" ref="DT9" si="122">IF(DT6="","",SUM(DT10:DT13))</f>
        <v>251047.4</v>
      </c>
      <c r="DU9" s="142">
        <f t="shared" ref="DU9" si="123">IF(DU6="","",SUM(DU10:DU13))</f>
        <v>344152.4</v>
      </c>
      <c r="DV9" s="142">
        <f t="shared" ref="DV9" si="124">IF(DV6="","",SUM(DV10:DV13))</f>
        <v>433119.6</v>
      </c>
      <c r="DW9" s="142">
        <f t="shared" ref="DW9" si="125">IF(DW6="","",SUM(DW10:DW13))</f>
        <v>523872.6</v>
      </c>
      <c r="DX9" s="142">
        <f t="shared" ref="DX9" si="126">IF(DX6="","",SUM(DX10:DX13))</f>
        <v>611697.69999999995</v>
      </c>
      <c r="DY9" s="142">
        <f t="shared" ref="DY9" si="127">IF(DY6="","",SUM(DY10:DY13))</f>
        <v>705862.7</v>
      </c>
      <c r="DZ9" s="142">
        <f t="shared" ref="DZ9" si="128">IF(DZ6="","",SUM(DZ10:DZ13))</f>
        <v>795561.89999999991</v>
      </c>
      <c r="EA9" s="142">
        <f t="shared" ref="EA9" si="129">IF(EA6="","",SUM(EA10:EA13))</f>
        <v>891233.6</v>
      </c>
      <c r="EB9" s="142">
        <f t="shared" ref="EB9" si="130">IF(EB6="","",SUM(EB10:EB13))</f>
        <v>1004182.8</v>
      </c>
      <c r="EC9" s="142">
        <f t="shared" ref="EC9" si="131">IF(EC6="","",SUM(EC10:EC13))</f>
        <v>1097783.5193378199</v>
      </c>
      <c r="ED9" s="142">
        <f t="shared" ref="ED9" si="132">IF(ED6="","",SUM(ED10:ED13))</f>
        <v>86005.4</v>
      </c>
      <c r="EE9" s="142">
        <f t="shared" ref="EE9" si="133">IF(EE6="","",SUM(EE10:EE13))</f>
        <v>166270.09999999998</v>
      </c>
      <c r="EF9" s="142">
        <f t="shared" ref="EF9" si="134">IF(EF6="","",SUM(EF10:EF13))</f>
        <v>268749.3</v>
      </c>
      <c r="EG9" s="142">
        <f t="shared" ref="EG9" si="135">IF(EG6="","",SUM(EG10:EG13))</f>
        <v>351808.89999999997</v>
      </c>
      <c r="EH9" s="142">
        <f t="shared" ref="EH9" si="136">IF(EH6="","",SUM(EH10:EH13))</f>
        <v>449193.4</v>
      </c>
      <c r="EI9" s="142">
        <f t="shared" ref="EI9" si="137">IF(EI6="","",SUM(EI10:EI13))</f>
        <v>541747.6</v>
      </c>
      <c r="EJ9" s="142">
        <f t="shared" ref="EJ9" si="138">IF(EJ6="","",SUM(EJ10:EJ13))</f>
        <v>624046.10000000009</v>
      </c>
      <c r="EK9" s="142">
        <f t="shared" ref="EK9" si="139">IF(EK6="","",SUM(EK10:EK13))</f>
        <v>713530</v>
      </c>
      <c r="EL9" s="142">
        <f t="shared" ref="EL9" si="140">IF(EL6="","",SUM(EL10:EL13))</f>
        <v>802345.89999999991</v>
      </c>
      <c r="EM9" s="142">
        <f t="shared" ref="EM9" si="141">IF(EM6="","",SUM(EM10:EM13))</f>
        <v>902824.40000000014</v>
      </c>
      <c r="EN9" s="142">
        <f t="shared" ref="EN9" si="142">IF(EN6="","",SUM(EN10:EN13))</f>
        <v>1017107.8</v>
      </c>
      <c r="EO9" s="142">
        <f t="shared" ref="EO9" si="143">IF(EO6="","",SUM(EO10:EO13))</f>
        <v>1104723.6534374501</v>
      </c>
      <c r="EP9" s="142">
        <f t="shared" ref="EP9" si="144">IF(EP6="","",SUM(EP10:EP13))</f>
        <v>87880.2</v>
      </c>
      <c r="EQ9" s="142">
        <f t="shared" ref="EQ9:ER9" si="145">IF(EQ6="","",SUM(EQ10:EQ13))</f>
        <v>169022.9</v>
      </c>
      <c r="ER9" s="142">
        <f t="shared" si="145"/>
        <v>258113.8</v>
      </c>
      <c r="ES9" s="142">
        <f t="shared" ref="ES9:ET9" si="146">IF(ES6="","",SUM(ES10:ES13))</f>
        <v>351304</v>
      </c>
      <c r="ET9" s="142">
        <f t="shared" si="146"/>
        <v>442436.1</v>
      </c>
      <c r="EU9" s="142">
        <f t="shared" ref="EU9:EV9" si="147">IF(EU6="","",SUM(EU10:EU13))</f>
        <v>523559.19999999995</v>
      </c>
      <c r="EV9" s="142">
        <f t="shared" si="147"/>
        <v>612075.6</v>
      </c>
      <c r="EW9" s="142">
        <f t="shared" ref="EW9:FC9" si="148">IF(EW6="","",SUM(EW10:EW13))</f>
        <v>697885.79999999993</v>
      </c>
      <c r="EX9" s="142">
        <f t="shared" si="148"/>
        <v>775312.2</v>
      </c>
      <c r="EY9" s="142">
        <f t="shared" si="148"/>
        <v>883739.3</v>
      </c>
      <c r="EZ9" s="142">
        <f t="shared" si="148"/>
        <v>1020862.68972057</v>
      </c>
      <c r="FA9" s="142">
        <f t="shared" si="148"/>
        <v>1090813.0622986599</v>
      </c>
      <c r="FB9" s="142">
        <f t="shared" si="148"/>
        <v>91893.67665614</v>
      </c>
      <c r="FC9" s="142">
        <f t="shared" si="148"/>
        <v>170990.6</v>
      </c>
      <c r="FD9" s="142">
        <f t="shared" ref="FD9:FE9" si="149">IF(FD6="","",SUM(FD10:FD13))</f>
        <v>261845.54670329997</v>
      </c>
      <c r="FE9" s="142">
        <f t="shared" si="149"/>
        <v>342021.50585507002</v>
      </c>
      <c r="FF9" s="142">
        <f t="shared" ref="FF9:FG9" si="150">IF(FF6="","",SUM(FF10:FF13))</f>
        <v>428104.04740494001</v>
      </c>
      <c r="FG9" s="142">
        <f t="shared" si="150"/>
        <v>507185.58305055002</v>
      </c>
      <c r="FH9" s="142">
        <f t="shared" ref="FH9:FL9" si="151">IF(FH6="","",SUM(FH10:FH13))</f>
        <v>594623.89051986998</v>
      </c>
      <c r="FI9" s="142">
        <f t="shared" si="151"/>
        <v>672551.16162435</v>
      </c>
      <c r="FJ9" s="142">
        <f t="shared" si="151"/>
        <v>755197.7474706301</v>
      </c>
      <c r="FK9" s="142">
        <f t="shared" si="151"/>
        <v>854349.64624772989</v>
      </c>
      <c r="FL9" s="142">
        <f t="shared" si="151"/>
        <v>960881.67298055999</v>
      </c>
      <c r="FM9" s="142">
        <f t="shared" ref="FM9:FO9" si="152">IF(FM6="","",SUM(FM10:FM13))</f>
        <v>1033132.73067916</v>
      </c>
      <c r="FN9" s="142">
        <f t="shared" si="152"/>
        <v>83956.6</v>
      </c>
      <c r="FO9" s="142">
        <f t="shared" si="152"/>
        <v>166284.87265641001</v>
      </c>
      <c r="FP9" s="142">
        <f t="shared" ref="FP9:FQ9" si="153">IF(FP6="","",SUM(FP10:FP13))</f>
        <v>242371.48168673</v>
      </c>
      <c r="FQ9" s="142">
        <f t="shared" si="153"/>
        <v>281565.93500178005</v>
      </c>
      <c r="FR9" s="142">
        <f t="shared" ref="FR9:FS9" si="154">IF(FR6="","",SUM(FR10:FR13))</f>
        <v>314428.24426519003</v>
      </c>
      <c r="FS9" s="142">
        <f t="shared" si="154"/>
        <v>360569.84600711998</v>
      </c>
      <c r="FT9" s="142">
        <f t="shared" ref="FT9:FU9" si="155">IF(FT6="","",SUM(FT10:FT13))</f>
        <v>426081.95583878004</v>
      </c>
      <c r="FU9" s="142">
        <f t="shared" si="155"/>
        <v>495028.10566254007</v>
      </c>
      <c r="FV9" s="142">
        <f t="shared" ref="FV9:FW9" si="156">IF(FV6="","",SUM(FV10:FV13))</f>
        <v>571446.32048189011</v>
      </c>
      <c r="FW9" s="142">
        <f t="shared" si="156"/>
        <v>657626.66399599996</v>
      </c>
    </row>
    <row r="10" spans="1:179" x14ac:dyDescent="0.25">
      <c r="A10" s="140" t="s">
        <v>141</v>
      </c>
      <c r="B10" s="142">
        <v>6946.1</v>
      </c>
      <c r="C10" s="142">
        <v>13728.2</v>
      </c>
      <c r="D10" s="142">
        <v>21802.9</v>
      </c>
      <c r="E10" s="142">
        <v>27780</v>
      </c>
      <c r="F10" s="142">
        <v>36635.199999999997</v>
      </c>
      <c r="G10" s="142">
        <v>45854.8</v>
      </c>
      <c r="H10" s="142">
        <v>53606.8</v>
      </c>
      <c r="I10" s="142">
        <v>63439.6</v>
      </c>
      <c r="J10" s="142">
        <v>72178.5</v>
      </c>
      <c r="K10" s="142">
        <v>82637.5</v>
      </c>
      <c r="L10" s="142">
        <v>94751.8</v>
      </c>
      <c r="M10" s="142">
        <v>105742.5</v>
      </c>
      <c r="N10" s="142">
        <v>9582.1</v>
      </c>
      <c r="O10" s="142">
        <v>19000.2</v>
      </c>
      <c r="P10" s="142">
        <v>29679</v>
      </c>
      <c r="Q10" s="142">
        <v>37834.5</v>
      </c>
      <c r="R10" s="142">
        <v>48401.5</v>
      </c>
      <c r="S10" s="142">
        <v>57958.3</v>
      </c>
      <c r="T10" s="142">
        <v>69291.899999999994</v>
      </c>
      <c r="U10" s="142">
        <v>81246.100000000006</v>
      </c>
      <c r="V10" s="142">
        <v>92335.6</v>
      </c>
      <c r="W10" s="142">
        <v>105939.3</v>
      </c>
      <c r="X10" s="142">
        <v>121387.9</v>
      </c>
      <c r="Y10" s="142">
        <v>134576</v>
      </c>
      <c r="Z10" s="142">
        <v>11724.7</v>
      </c>
      <c r="AA10" s="142">
        <v>22906.799999999999</v>
      </c>
      <c r="AB10" s="142">
        <v>33117.4</v>
      </c>
      <c r="AC10" s="142">
        <v>45472.6</v>
      </c>
      <c r="AD10" s="142">
        <v>57909.9</v>
      </c>
      <c r="AE10" s="142">
        <v>69759</v>
      </c>
      <c r="AF10" s="142">
        <v>84191.3</v>
      </c>
      <c r="AG10" s="142">
        <v>98578</v>
      </c>
      <c r="AH10" s="142">
        <v>112613.9</v>
      </c>
      <c r="AI10" s="142">
        <v>128981.4</v>
      </c>
      <c r="AJ10" s="142">
        <v>143203.4</v>
      </c>
      <c r="AK10" s="142">
        <v>156816</v>
      </c>
      <c r="AL10" s="142">
        <v>9556.1</v>
      </c>
      <c r="AM10" s="142">
        <v>18514.3</v>
      </c>
      <c r="AN10" s="142">
        <v>27774.2</v>
      </c>
      <c r="AO10" s="142">
        <v>35787.300000000003</v>
      </c>
      <c r="AP10" s="142">
        <v>43987.199999999997</v>
      </c>
      <c r="AQ10" s="142">
        <v>53762</v>
      </c>
      <c r="AR10" s="142">
        <v>63973.3</v>
      </c>
      <c r="AS10" s="142">
        <v>73497.5</v>
      </c>
      <c r="AT10" s="142">
        <v>83566.3</v>
      </c>
      <c r="AU10" s="142">
        <v>94703.7</v>
      </c>
      <c r="AV10" s="142">
        <v>106409.7</v>
      </c>
      <c r="AW10" s="142">
        <v>117256</v>
      </c>
      <c r="AX10" s="142">
        <v>8595.2999999999993</v>
      </c>
      <c r="AY10" s="142">
        <v>17419.900000000001</v>
      </c>
      <c r="AZ10" s="142">
        <v>28113.1</v>
      </c>
      <c r="BA10" s="142">
        <v>36999.9</v>
      </c>
      <c r="BB10" s="142">
        <v>46498.1</v>
      </c>
      <c r="BC10" s="142">
        <v>56677.3</v>
      </c>
      <c r="BD10" s="142">
        <v>66833.2</v>
      </c>
      <c r="BE10" s="142">
        <v>77799.7</v>
      </c>
      <c r="BF10" s="142">
        <v>88298.4</v>
      </c>
      <c r="BG10" s="142">
        <v>100124.9</v>
      </c>
      <c r="BH10" s="142">
        <v>113354.1</v>
      </c>
      <c r="BI10" s="142">
        <v>126123</v>
      </c>
      <c r="BJ10" s="142">
        <v>9547.6</v>
      </c>
      <c r="BK10" s="142">
        <v>20102.8</v>
      </c>
      <c r="BL10" s="142">
        <v>31920</v>
      </c>
      <c r="BM10" s="142">
        <v>41725.5</v>
      </c>
      <c r="BN10" s="142">
        <v>54087.4</v>
      </c>
      <c r="BO10" s="142">
        <v>66542.8</v>
      </c>
      <c r="BP10" s="142">
        <v>78071</v>
      </c>
      <c r="BQ10" s="142">
        <v>91506.2</v>
      </c>
      <c r="BR10" s="142">
        <v>104762.5</v>
      </c>
      <c r="BS10" s="142">
        <v>118341.2</v>
      </c>
      <c r="BT10" s="142">
        <v>133665</v>
      </c>
      <c r="BU10" s="142">
        <v>146510.29999999999</v>
      </c>
      <c r="BV10" s="142">
        <v>11640.1</v>
      </c>
      <c r="BW10" s="142">
        <v>23194.5</v>
      </c>
      <c r="BX10" s="142">
        <v>35167.9</v>
      </c>
      <c r="BY10" s="142">
        <v>45075.5</v>
      </c>
      <c r="BZ10" s="142">
        <v>57646.9</v>
      </c>
      <c r="CA10" s="142">
        <v>69397.8</v>
      </c>
      <c r="CB10" s="142">
        <v>81930.600000000006</v>
      </c>
      <c r="CC10" s="142">
        <v>94667.1</v>
      </c>
      <c r="CD10" s="142">
        <v>107259.1</v>
      </c>
      <c r="CE10" s="142">
        <v>122250.7</v>
      </c>
      <c r="CF10" s="142">
        <v>138816.20000000001</v>
      </c>
      <c r="CG10" s="142">
        <v>152274.4</v>
      </c>
      <c r="CH10" s="142">
        <v>12290.8</v>
      </c>
      <c r="CI10" s="142">
        <v>23685.7</v>
      </c>
      <c r="CJ10" s="142">
        <v>34305.4</v>
      </c>
      <c r="CK10" s="142">
        <v>46359.8</v>
      </c>
      <c r="CL10" s="142">
        <v>58770.9</v>
      </c>
      <c r="CM10" s="142">
        <v>70008.399999999994</v>
      </c>
      <c r="CN10" s="142">
        <v>82736.7</v>
      </c>
      <c r="CO10" s="142">
        <v>95376.9</v>
      </c>
      <c r="CP10" s="142">
        <v>109597</v>
      </c>
      <c r="CQ10" s="142">
        <v>125055.4</v>
      </c>
      <c r="CR10" s="142">
        <v>139962.6</v>
      </c>
      <c r="CS10" s="142">
        <v>154576.1</v>
      </c>
      <c r="CT10" s="142">
        <v>12192.6</v>
      </c>
      <c r="CU10" s="142">
        <v>24216.6</v>
      </c>
      <c r="CV10" s="142">
        <v>38937.699999999997</v>
      </c>
      <c r="CW10" s="142">
        <v>51926.3</v>
      </c>
      <c r="CX10" s="142">
        <v>66872.600000000006</v>
      </c>
      <c r="CY10" s="142">
        <v>79457.3</v>
      </c>
      <c r="CZ10" s="142">
        <v>93799.8</v>
      </c>
      <c r="DA10" s="142">
        <v>107665</v>
      </c>
      <c r="DB10" s="142">
        <v>121560.6</v>
      </c>
      <c r="DC10" s="142">
        <v>137716</v>
      </c>
      <c r="DD10" s="142">
        <v>154016.4</v>
      </c>
      <c r="DE10" s="142">
        <v>169119.9</v>
      </c>
      <c r="DF10" s="142">
        <v>12541.6</v>
      </c>
      <c r="DG10" s="142">
        <v>24795.4</v>
      </c>
      <c r="DH10" s="142">
        <v>38844.9</v>
      </c>
      <c r="DI10" s="142">
        <v>51436.6</v>
      </c>
      <c r="DJ10" s="142">
        <v>64503.1</v>
      </c>
      <c r="DK10" s="142">
        <v>77965.399999999994</v>
      </c>
      <c r="DL10" s="142">
        <v>93649</v>
      </c>
      <c r="DM10" s="142">
        <v>106891.7</v>
      </c>
      <c r="DN10" s="142">
        <v>122648.3</v>
      </c>
      <c r="DO10" s="142">
        <v>139425.29999999999</v>
      </c>
      <c r="DP10" s="142">
        <v>157557.20000000001</v>
      </c>
      <c r="DQ10" s="142">
        <v>174568.16672278999</v>
      </c>
      <c r="DR10" s="142">
        <v>13498.9</v>
      </c>
      <c r="DS10" s="142">
        <v>27315.4</v>
      </c>
      <c r="DT10" s="142">
        <v>40863.800000000003</v>
      </c>
      <c r="DU10" s="142">
        <v>54309.3</v>
      </c>
      <c r="DV10" s="142">
        <v>70979</v>
      </c>
      <c r="DW10" s="142">
        <v>85967.2</v>
      </c>
      <c r="DX10" s="142">
        <v>100940.5</v>
      </c>
      <c r="DY10" s="142">
        <v>117000.5</v>
      </c>
      <c r="DZ10" s="142">
        <v>132889.5</v>
      </c>
      <c r="EA10" s="142">
        <v>149469.70000000001</v>
      </c>
      <c r="EB10" s="142">
        <v>168122.9</v>
      </c>
      <c r="EC10" s="142">
        <v>185544.30325696999</v>
      </c>
      <c r="ED10" s="142">
        <v>14686.3</v>
      </c>
      <c r="EE10" s="142">
        <v>27750.3</v>
      </c>
      <c r="EF10" s="142">
        <v>42489.9</v>
      </c>
      <c r="EG10" s="142">
        <v>54003.6</v>
      </c>
      <c r="EH10" s="142">
        <v>69238.2</v>
      </c>
      <c r="EI10" s="142">
        <v>84141.2</v>
      </c>
      <c r="EJ10" s="142">
        <v>97991.1</v>
      </c>
      <c r="EK10" s="142">
        <v>112988.3</v>
      </c>
      <c r="EL10" s="142">
        <v>127479.1</v>
      </c>
      <c r="EM10" s="142">
        <v>145072.79999999999</v>
      </c>
      <c r="EN10" s="142">
        <v>163723.20000000001</v>
      </c>
      <c r="EO10" s="142">
        <v>179187.91235863999</v>
      </c>
      <c r="EP10" s="142">
        <v>14618.5</v>
      </c>
      <c r="EQ10" s="142">
        <v>28250.400000000001</v>
      </c>
      <c r="ER10" s="142">
        <v>41428.300000000003</v>
      </c>
      <c r="ES10" s="142">
        <v>55404.5</v>
      </c>
      <c r="ET10" s="142">
        <v>69120</v>
      </c>
      <c r="EU10" s="142">
        <v>81937.7</v>
      </c>
      <c r="EV10" s="142">
        <v>95583.5</v>
      </c>
      <c r="EW10" s="142">
        <v>109873</v>
      </c>
      <c r="EX10" s="142">
        <v>121654.3</v>
      </c>
      <c r="EY10" s="142">
        <v>139381</v>
      </c>
      <c r="EZ10" s="142">
        <v>159522.35071997001</v>
      </c>
      <c r="FA10" s="142">
        <v>175367.64895887001</v>
      </c>
      <c r="FB10" s="142">
        <v>13636.964109529999</v>
      </c>
      <c r="FC10" s="142">
        <v>27678.6</v>
      </c>
      <c r="FD10" s="142">
        <v>40803.286557019994</v>
      </c>
      <c r="FE10" s="142">
        <v>53003.727123679993</v>
      </c>
      <c r="FF10" s="142">
        <v>66999.102040989994</v>
      </c>
      <c r="FG10" s="142">
        <v>79979.42588047999</v>
      </c>
      <c r="FH10" s="142">
        <v>94205.385409799987</v>
      </c>
      <c r="FI10" s="142">
        <v>107217.81458637999</v>
      </c>
      <c r="FJ10" s="142">
        <v>120040.74158035999</v>
      </c>
      <c r="FK10" s="142">
        <v>135580.13409591001</v>
      </c>
      <c r="FL10" s="142">
        <v>150983.11122859002</v>
      </c>
      <c r="FM10" s="142">
        <v>164224.01437465003</v>
      </c>
      <c r="FN10" s="142">
        <v>12559.4</v>
      </c>
      <c r="FO10" s="142">
        <v>24044.923220199998</v>
      </c>
      <c r="FP10" s="142">
        <v>35143.357955150001</v>
      </c>
      <c r="FQ10" s="142">
        <v>41322.192370140001</v>
      </c>
      <c r="FR10" s="142">
        <v>46748.607115389997</v>
      </c>
      <c r="FS10" s="142">
        <v>54337.397928279992</v>
      </c>
      <c r="FT10" s="142">
        <v>64761.900940159991</v>
      </c>
      <c r="FU10" s="142">
        <v>75778.103439019993</v>
      </c>
      <c r="FV10" s="142">
        <v>89319.070977369993</v>
      </c>
      <c r="FW10" s="142">
        <v>102413.07731820999</v>
      </c>
    </row>
    <row r="11" spans="1:179" x14ac:dyDescent="0.25">
      <c r="A11" s="140" t="s">
        <v>142</v>
      </c>
      <c r="B11" s="142">
        <v>155.19999999999999</v>
      </c>
      <c r="C11" s="142">
        <v>376.3</v>
      </c>
      <c r="D11" s="142">
        <v>599.5</v>
      </c>
      <c r="E11" s="142">
        <v>678.9</v>
      </c>
      <c r="F11" s="142">
        <v>734.4</v>
      </c>
      <c r="G11" s="142">
        <v>763.4</v>
      </c>
      <c r="H11" s="142">
        <v>868.1</v>
      </c>
      <c r="I11" s="142">
        <v>982.6</v>
      </c>
      <c r="J11" s="142">
        <v>1053.9000000000001</v>
      </c>
      <c r="K11" s="142">
        <v>1161.9000000000001</v>
      </c>
      <c r="L11" s="142">
        <v>1227.7</v>
      </c>
      <c r="M11" s="142">
        <v>1284.3</v>
      </c>
      <c r="N11" s="142">
        <v>1279.8</v>
      </c>
      <c r="O11" s="142">
        <v>1472.3</v>
      </c>
      <c r="P11" s="142">
        <v>1655.8</v>
      </c>
      <c r="Q11" s="142">
        <v>1851</v>
      </c>
      <c r="R11" s="142">
        <v>2056.3000000000002</v>
      </c>
      <c r="S11" s="142">
        <v>2305.3000000000002</v>
      </c>
      <c r="T11" s="142">
        <v>2500.6999999999998</v>
      </c>
      <c r="U11" s="142">
        <v>2694.8</v>
      </c>
      <c r="V11" s="142">
        <v>2909.8</v>
      </c>
      <c r="W11" s="142">
        <v>3085.4</v>
      </c>
      <c r="X11" s="142">
        <v>3335.8</v>
      </c>
      <c r="Y11" s="142">
        <v>2432</v>
      </c>
      <c r="Z11" s="142">
        <v>1298.3</v>
      </c>
      <c r="AA11" s="142">
        <v>1525</v>
      </c>
      <c r="AB11" s="142">
        <v>1834.8</v>
      </c>
      <c r="AC11" s="142">
        <v>2154.1</v>
      </c>
      <c r="AD11" s="142">
        <v>2472.3000000000002</v>
      </c>
      <c r="AE11" s="142">
        <v>2849.6</v>
      </c>
      <c r="AF11" s="142">
        <v>3163.9</v>
      </c>
      <c r="AG11" s="142">
        <v>3459.9</v>
      </c>
      <c r="AH11" s="142">
        <v>3795.1</v>
      </c>
      <c r="AI11" s="142">
        <v>4219.8</v>
      </c>
      <c r="AJ11" s="142">
        <v>4505.5</v>
      </c>
      <c r="AK11" s="142">
        <v>4667.3</v>
      </c>
      <c r="AL11" s="142">
        <v>558.4</v>
      </c>
      <c r="AM11" s="142">
        <v>828.5</v>
      </c>
      <c r="AN11" s="142">
        <v>1061.5</v>
      </c>
      <c r="AO11" s="142">
        <v>1407.6</v>
      </c>
      <c r="AP11" s="142">
        <v>1715.7</v>
      </c>
      <c r="AQ11" s="142">
        <v>2073.8000000000002</v>
      </c>
      <c r="AR11" s="142">
        <v>2385.1999999999998</v>
      </c>
      <c r="AS11" s="142">
        <v>2680.7</v>
      </c>
      <c r="AT11" s="142">
        <v>3282.5</v>
      </c>
      <c r="AU11" s="142">
        <v>3653.8</v>
      </c>
      <c r="AV11" s="142">
        <v>4074</v>
      </c>
      <c r="AW11" s="142">
        <v>4677.3</v>
      </c>
      <c r="AX11" s="142">
        <v>369</v>
      </c>
      <c r="AY11" s="142">
        <v>705.3</v>
      </c>
      <c r="AZ11" s="142">
        <v>1056.3</v>
      </c>
      <c r="BA11" s="142">
        <v>1335.6</v>
      </c>
      <c r="BB11" s="142">
        <v>1680.6</v>
      </c>
      <c r="BC11" s="142">
        <v>1984.3</v>
      </c>
      <c r="BD11" s="142">
        <v>2299.9</v>
      </c>
      <c r="BE11" s="142">
        <v>2658.7</v>
      </c>
      <c r="BF11" s="142">
        <v>3000.9</v>
      </c>
      <c r="BG11" s="142">
        <v>3349.2</v>
      </c>
      <c r="BH11" s="142">
        <v>3696.3</v>
      </c>
      <c r="BI11" s="142">
        <v>3990.3</v>
      </c>
      <c r="BJ11" s="142">
        <v>308.8</v>
      </c>
      <c r="BK11" s="142">
        <v>597.29999999999995</v>
      </c>
      <c r="BL11" s="142">
        <v>932.3</v>
      </c>
      <c r="BM11" s="142">
        <v>1224.3</v>
      </c>
      <c r="BN11" s="142">
        <v>1589.5</v>
      </c>
      <c r="BO11" s="142">
        <v>1958.4</v>
      </c>
      <c r="BP11" s="142">
        <v>2276.6999999999998</v>
      </c>
      <c r="BQ11" s="142">
        <v>2563.8000000000002</v>
      </c>
      <c r="BR11" s="142">
        <v>2912.6</v>
      </c>
      <c r="BS11" s="142">
        <v>3296.7</v>
      </c>
      <c r="BT11" s="142">
        <v>3659.4</v>
      </c>
      <c r="BU11" s="142">
        <v>3990.4</v>
      </c>
      <c r="BV11" s="142">
        <v>288.10000000000002</v>
      </c>
      <c r="BW11" s="142">
        <v>565.6</v>
      </c>
      <c r="BX11" s="142">
        <v>861.7</v>
      </c>
      <c r="BY11" s="142">
        <v>1137.8</v>
      </c>
      <c r="BZ11" s="142">
        <v>1576.7</v>
      </c>
      <c r="CA11" s="142">
        <v>1880.1</v>
      </c>
      <c r="CB11" s="142">
        <v>2181.3000000000002</v>
      </c>
      <c r="CC11" s="142">
        <v>2473.1999999999998</v>
      </c>
      <c r="CD11" s="142">
        <v>2809.7</v>
      </c>
      <c r="CE11" s="142">
        <v>3194.3</v>
      </c>
      <c r="CF11" s="142">
        <v>3570.8</v>
      </c>
      <c r="CG11" s="142">
        <v>3823.6</v>
      </c>
      <c r="CH11" s="142">
        <v>273.89999999999998</v>
      </c>
      <c r="CI11" s="142">
        <v>583.29999999999995</v>
      </c>
      <c r="CJ11" s="142">
        <v>779.5</v>
      </c>
      <c r="CK11" s="142">
        <v>1015</v>
      </c>
      <c r="CL11" s="142">
        <v>1240.0999999999999</v>
      </c>
      <c r="CM11" s="142">
        <v>1466.5</v>
      </c>
      <c r="CN11" s="142">
        <v>1655.6</v>
      </c>
      <c r="CO11" s="142">
        <v>1975.3</v>
      </c>
      <c r="CP11" s="142">
        <v>2311.4</v>
      </c>
      <c r="CQ11" s="142">
        <v>3317.7</v>
      </c>
      <c r="CR11" s="142">
        <v>4487.2</v>
      </c>
      <c r="CS11" s="142">
        <v>4876.5</v>
      </c>
      <c r="CT11" s="142">
        <v>363.6</v>
      </c>
      <c r="CU11" s="142">
        <v>693.1</v>
      </c>
      <c r="CV11" s="142">
        <v>1108.3</v>
      </c>
      <c r="CW11" s="142">
        <v>1525.4</v>
      </c>
      <c r="CX11" s="142">
        <v>2043.4</v>
      </c>
      <c r="CY11" s="142">
        <v>2490.4</v>
      </c>
      <c r="CZ11" s="142">
        <v>2906.3</v>
      </c>
      <c r="DA11" s="142">
        <v>3262.6</v>
      </c>
      <c r="DB11" s="142">
        <v>3660.3</v>
      </c>
      <c r="DC11" s="142">
        <v>4115.8</v>
      </c>
      <c r="DD11" s="142">
        <v>4489.1000000000004</v>
      </c>
      <c r="DE11" s="142">
        <v>4853.3</v>
      </c>
      <c r="DF11" s="142">
        <v>355.4</v>
      </c>
      <c r="DG11" s="142">
        <v>652.5</v>
      </c>
      <c r="DH11" s="142">
        <v>1017.1</v>
      </c>
      <c r="DI11" s="142">
        <v>1370.7</v>
      </c>
      <c r="DJ11" s="142">
        <v>1812.2</v>
      </c>
      <c r="DK11" s="142">
        <v>2225.1999999999998</v>
      </c>
      <c r="DL11" s="142">
        <v>2596.3000000000002</v>
      </c>
      <c r="DM11" s="142">
        <v>2939.7</v>
      </c>
      <c r="DN11" s="142">
        <v>3313.2</v>
      </c>
      <c r="DO11" s="142">
        <v>3726.8</v>
      </c>
      <c r="DP11" s="142">
        <v>4099.2</v>
      </c>
      <c r="DQ11" s="142">
        <v>4467.99766318</v>
      </c>
      <c r="DR11" s="142">
        <v>342</v>
      </c>
      <c r="DS11" s="142">
        <v>723.7</v>
      </c>
      <c r="DT11" s="142">
        <v>1153.5999999999999</v>
      </c>
      <c r="DU11" s="142">
        <v>1617.1</v>
      </c>
      <c r="DV11" s="142">
        <v>2078.9</v>
      </c>
      <c r="DW11" s="142">
        <v>2580.1999999999998</v>
      </c>
      <c r="DX11" s="142">
        <v>2967.1</v>
      </c>
      <c r="DY11" s="142">
        <v>3347.3</v>
      </c>
      <c r="DZ11" s="142">
        <v>3735</v>
      </c>
      <c r="EA11" s="142">
        <v>4186.3</v>
      </c>
      <c r="EB11" s="142">
        <v>4637.2</v>
      </c>
      <c r="EC11" s="142">
        <v>5072.7466691200007</v>
      </c>
      <c r="ED11" s="142">
        <v>469.7</v>
      </c>
      <c r="EE11" s="142">
        <v>917</v>
      </c>
      <c r="EF11" s="142">
        <v>1395.3</v>
      </c>
      <c r="EG11" s="142">
        <v>1787.7</v>
      </c>
      <c r="EH11" s="142">
        <v>2331.5</v>
      </c>
      <c r="EI11" s="142">
        <v>2834.1</v>
      </c>
      <c r="EJ11" s="142">
        <v>3275.8</v>
      </c>
      <c r="EK11" s="142">
        <v>3732.5</v>
      </c>
      <c r="EL11" s="142">
        <v>4201.8</v>
      </c>
      <c r="EM11" s="142">
        <v>4708</v>
      </c>
      <c r="EN11" s="142">
        <v>5225.2</v>
      </c>
      <c r="EO11" s="142">
        <v>5638.50952082</v>
      </c>
      <c r="EP11" s="142">
        <v>478</v>
      </c>
      <c r="EQ11" s="142">
        <v>898.5</v>
      </c>
      <c r="ER11" s="142">
        <v>1362.7</v>
      </c>
      <c r="ES11" s="142">
        <v>1843.4</v>
      </c>
      <c r="ET11" s="142">
        <v>2343.6</v>
      </c>
      <c r="EU11" s="142">
        <v>2768.4</v>
      </c>
      <c r="EV11" s="142">
        <v>3247.2</v>
      </c>
      <c r="EW11" s="142">
        <v>3694.7</v>
      </c>
      <c r="EX11" s="142">
        <v>4062.3</v>
      </c>
      <c r="EY11" s="142">
        <v>4546</v>
      </c>
      <c r="EZ11" s="142">
        <v>5048.1329258899996</v>
      </c>
      <c r="FA11" s="142">
        <v>5467.7403560099992</v>
      </c>
      <c r="FB11" s="142">
        <v>461.41431914999998</v>
      </c>
      <c r="FC11" s="142">
        <v>828.4</v>
      </c>
      <c r="FD11" s="142">
        <v>1203.89691902</v>
      </c>
      <c r="FE11" s="142">
        <v>1606.0544063500001</v>
      </c>
      <c r="FF11" s="142">
        <v>2076.5091095200005</v>
      </c>
      <c r="FG11" s="142">
        <v>2629.9548874400002</v>
      </c>
      <c r="FH11" s="142">
        <v>3168.3361483200006</v>
      </c>
      <c r="FI11" s="142">
        <v>3567.05601587</v>
      </c>
      <c r="FJ11" s="142">
        <v>4044.6874250800006</v>
      </c>
      <c r="FK11" s="142">
        <v>4580.0345442400003</v>
      </c>
      <c r="FL11" s="142">
        <v>5034.1973934899997</v>
      </c>
      <c r="FM11" s="142">
        <v>5411.8859709999997</v>
      </c>
      <c r="FN11" s="142">
        <v>441.7</v>
      </c>
      <c r="FO11" s="142">
        <v>901.49987511999996</v>
      </c>
      <c r="FP11" s="142">
        <v>1337.60539509</v>
      </c>
      <c r="FQ11" s="142">
        <v>1831.9748668300001</v>
      </c>
      <c r="FR11" s="142">
        <v>2243.5826439500001</v>
      </c>
      <c r="FS11" s="142">
        <v>2672.1536394899999</v>
      </c>
      <c r="FT11" s="142">
        <v>3094.9883381899999</v>
      </c>
      <c r="FU11" s="142">
        <v>3520.0237669399999</v>
      </c>
      <c r="FV11" s="142">
        <v>3969.0062997300001</v>
      </c>
      <c r="FW11" s="142">
        <v>4469.7881710599995</v>
      </c>
    </row>
    <row r="12" spans="1:179" x14ac:dyDescent="0.25">
      <c r="A12" s="140" t="s">
        <v>143</v>
      </c>
      <c r="B12" s="142">
        <v>22161.599999999999</v>
      </c>
      <c r="C12" s="142">
        <v>43730.7</v>
      </c>
      <c r="D12" s="142">
        <v>69141.399999999994</v>
      </c>
      <c r="E12" s="142">
        <v>89382.7</v>
      </c>
      <c r="F12" s="142">
        <v>116068.4</v>
      </c>
      <c r="G12" s="142">
        <v>142954.79999999999</v>
      </c>
      <c r="H12" s="142">
        <v>169269.6</v>
      </c>
      <c r="I12" s="142">
        <v>198376</v>
      </c>
      <c r="J12" s="142">
        <v>225012.1</v>
      </c>
      <c r="K12" s="142">
        <v>255057.3</v>
      </c>
      <c r="L12" s="142">
        <v>290211</v>
      </c>
      <c r="M12" s="142">
        <v>319751.59999999998</v>
      </c>
      <c r="N12" s="142">
        <v>29475.5</v>
      </c>
      <c r="O12" s="142">
        <v>57288.9</v>
      </c>
      <c r="P12" s="142">
        <v>91002.9</v>
      </c>
      <c r="Q12" s="142">
        <v>117832.3</v>
      </c>
      <c r="R12" s="142">
        <v>152171</v>
      </c>
      <c r="S12" s="142">
        <v>180922.7</v>
      </c>
      <c r="T12" s="142">
        <v>216379</v>
      </c>
      <c r="U12" s="142">
        <v>253376</v>
      </c>
      <c r="V12" s="142">
        <v>287906.40000000002</v>
      </c>
      <c r="W12" s="142">
        <v>328209.90000000002</v>
      </c>
      <c r="X12" s="142">
        <v>373160.5</v>
      </c>
      <c r="Y12" s="142">
        <v>410802.9</v>
      </c>
      <c r="Z12" s="142">
        <v>38800.5</v>
      </c>
      <c r="AA12" s="142">
        <v>76586.5</v>
      </c>
      <c r="AB12" s="142">
        <v>110962.7</v>
      </c>
      <c r="AC12" s="142">
        <v>152389.20000000001</v>
      </c>
      <c r="AD12" s="142">
        <v>196222.8</v>
      </c>
      <c r="AE12" s="142">
        <v>235196.5</v>
      </c>
      <c r="AF12" s="142">
        <v>283335.40000000002</v>
      </c>
      <c r="AG12" s="142">
        <v>329539.7</v>
      </c>
      <c r="AH12" s="142">
        <v>373293.8</v>
      </c>
      <c r="AI12" s="142">
        <v>421979.2</v>
      </c>
      <c r="AJ12" s="142">
        <v>460438.4</v>
      </c>
      <c r="AK12" s="142">
        <v>494492.8</v>
      </c>
      <c r="AL12" s="142">
        <v>28819.200000000001</v>
      </c>
      <c r="AM12" s="142">
        <v>57437.7</v>
      </c>
      <c r="AN12" s="142">
        <v>87737.5</v>
      </c>
      <c r="AO12" s="142">
        <v>116525.9</v>
      </c>
      <c r="AP12" s="142">
        <v>145251.4</v>
      </c>
      <c r="AQ12" s="142">
        <v>175168.7</v>
      </c>
      <c r="AR12" s="142">
        <v>207757.6</v>
      </c>
      <c r="AS12" s="142">
        <v>239665.4</v>
      </c>
      <c r="AT12" s="142">
        <v>271067.3</v>
      </c>
      <c r="AU12" s="142">
        <v>306656.40000000002</v>
      </c>
      <c r="AV12" s="142">
        <v>342758.3</v>
      </c>
      <c r="AW12" s="142">
        <v>378934.4</v>
      </c>
      <c r="AX12" s="142">
        <v>31656.2</v>
      </c>
      <c r="AY12" s="142">
        <v>64791.4</v>
      </c>
      <c r="AZ12" s="142">
        <v>104195.7</v>
      </c>
      <c r="BA12" s="142">
        <v>137601.4</v>
      </c>
      <c r="BB12" s="142">
        <v>174668</v>
      </c>
      <c r="BC12" s="142">
        <v>210169.60000000001</v>
      </c>
      <c r="BD12" s="142">
        <v>247215.7</v>
      </c>
      <c r="BE12" s="142">
        <v>283954.09999999998</v>
      </c>
      <c r="BF12" s="142">
        <v>317648.2</v>
      </c>
      <c r="BG12" s="142">
        <v>352114</v>
      </c>
      <c r="BH12" s="142">
        <v>394413.9</v>
      </c>
      <c r="BI12" s="142">
        <v>434303.2</v>
      </c>
      <c r="BJ12" s="142">
        <v>33085.4</v>
      </c>
      <c r="BK12" s="142">
        <v>66958.600000000006</v>
      </c>
      <c r="BL12" s="142">
        <v>108389.4</v>
      </c>
      <c r="BM12" s="142">
        <v>141962</v>
      </c>
      <c r="BN12" s="142">
        <v>185698</v>
      </c>
      <c r="BO12" s="142">
        <v>228847.4</v>
      </c>
      <c r="BP12" s="142">
        <v>270402.2</v>
      </c>
      <c r="BQ12" s="142">
        <v>316021.09999999998</v>
      </c>
      <c r="BR12" s="142">
        <v>360428.6</v>
      </c>
      <c r="BS12" s="142">
        <v>407009.7</v>
      </c>
      <c r="BT12" s="142">
        <v>459992.8</v>
      </c>
      <c r="BU12" s="142">
        <v>504639.2</v>
      </c>
      <c r="BV12" s="142">
        <v>44343.1</v>
      </c>
      <c r="BW12" s="142">
        <v>85971.6</v>
      </c>
      <c r="BX12" s="142">
        <v>134918.9</v>
      </c>
      <c r="BY12" s="142">
        <v>173645.7</v>
      </c>
      <c r="BZ12" s="142">
        <v>219223.3</v>
      </c>
      <c r="CA12" s="142">
        <v>260518.2</v>
      </c>
      <c r="CB12" s="142">
        <v>306970.5</v>
      </c>
      <c r="CC12" s="142">
        <v>354078.6</v>
      </c>
      <c r="CD12" s="142">
        <v>392778.4</v>
      </c>
      <c r="CE12" s="142">
        <v>441525.2</v>
      </c>
      <c r="CF12" s="142">
        <v>494617.1</v>
      </c>
      <c r="CG12" s="142">
        <v>538340</v>
      </c>
      <c r="CH12" s="142">
        <v>44364.4</v>
      </c>
      <c r="CI12" s="142">
        <v>86247.7</v>
      </c>
      <c r="CJ12" s="142">
        <v>126148</v>
      </c>
      <c r="CK12" s="142">
        <v>173084.9</v>
      </c>
      <c r="CL12" s="142">
        <v>218631.2</v>
      </c>
      <c r="CM12" s="142">
        <v>259867.2</v>
      </c>
      <c r="CN12" s="142">
        <v>306151.09999999998</v>
      </c>
      <c r="CO12" s="142">
        <v>350339.3</v>
      </c>
      <c r="CP12" s="142">
        <v>393217.2</v>
      </c>
      <c r="CQ12" s="142">
        <v>444544.1</v>
      </c>
      <c r="CR12" s="142">
        <v>499407.8</v>
      </c>
      <c r="CS12" s="142">
        <v>544893.5</v>
      </c>
      <c r="CT12" s="142">
        <v>49175.3</v>
      </c>
      <c r="CU12" s="142">
        <v>93953.9</v>
      </c>
      <c r="CV12" s="142">
        <v>148981.70000000001</v>
      </c>
      <c r="CW12" s="142">
        <v>198031.5</v>
      </c>
      <c r="CX12" s="142">
        <v>251614.7</v>
      </c>
      <c r="CY12" s="142">
        <v>300119.5</v>
      </c>
      <c r="CZ12" s="142">
        <v>352652.1</v>
      </c>
      <c r="DA12" s="142">
        <v>402927.4</v>
      </c>
      <c r="DB12" s="142">
        <v>451646.7</v>
      </c>
      <c r="DC12" s="142">
        <v>508368.2</v>
      </c>
      <c r="DD12" s="142">
        <v>565458.19999999995</v>
      </c>
      <c r="DE12" s="142">
        <v>616854.5</v>
      </c>
      <c r="DF12" s="142">
        <v>46672.7</v>
      </c>
      <c r="DG12" s="142">
        <v>92293.5</v>
      </c>
      <c r="DH12" s="142">
        <v>145366.6</v>
      </c>
      <c r="DI12" s="142">
        <v>199112.5</v>
      </c>
      <c r="DJ12" s="142">
        <v>246316.1</v>
      </c>
      <c r="DK12" s="142">
        <v>298365.09999999998</v>
      </c>
      <c r="DL12" s="142">
        <v>355694.8</v>
      </c>
      <c r="DM12" s="142">
        <v>405968.4</v>
      </c>
      <c r="DN12" s="142">
        <v>458151.9</v>
      </c>
      <c r="DO12" s="142">
        <v>516788.5</v>
      </c>
      <c r="DP12" s="142">
        <v>580999.80000000005</v>
      </c>
      <c r="DQ12" s="142">
        <v>635579.69999999995</v>
      </c>
      <c r="DR12" s="142">
        <v>48837.9</v>
      </c>
      <c r="DS12" s="142">
        <v>98093.1</v>
      </c>
      <c r="DT12" s="142">
        <v>153138</v>
      </c>
      <c r="DU12" s="142">
        <v>209683.9</v>
      </c>
      <c r="DV12" s="142">
        <v>262736.7</v>
      </c>
      <c r="DW12" s="142">
        <v>319096.3</v>
      </c>
      <c r="DX12" s="142">
        <v>373520</v>
      </c>
      <c r="DY12" s="142">
        <v>431707.3</v>
      </c>
      <c r="DZ12" s="142">
        <v>487152.1</v>
      </c>
      <c r="EA12" s="142">
        <v>546030.6</v>
      </c>
      <c r="EB12" s="142">
        <v>615932.4</v>
      </c>
      <c r="EC12" s="142">
        <v>674479.61027582991</v>
      </c>
      <c r="ED12" s="142">
        <v>54137.5</v>
      </c>
      <c r="EE12" s="142">
        <v>105189</v>
      </c>
      <c r="EF12" s="142">
        <v>168487</v>
      </c>
      <c r="EG12" s="142">
        <v>218841.8</v>
      </c>
      <c r="EH12" s="142">
        <v>280309.59999999998</v>
      </c>
      <c r="EI12" s="142">
        <v>340623.3</v>
      </c>
      <c r="EJ12" s="142">
        <v>393427.20000000001</v>
      </c>
      <c r="EK12" s="142">
        <v>451668</v>
      </c>
      <c r="EL12" s="142">
        <v>507037.2</v>
      </c>
      <c r="EM12" s="142">
        <v>571098.80000000005</v>
      </c>
      <c r="EN12" s="142">
        <v>642787.30000000005</v>
      </c>
      <c r="EO12" s="142">
        <v>698263.06505207997</v>
      </c>
      <c r="EP12" s="142">
        <v>57039</v>
      </c>
      <c r="EQ12" s="142">
        <v>108728.6</v>
      </c>
      <c r="ER12" s="142">
        <v>164849.79999999999</v>
      </c>
      <c r="ES12" s="142">
        <v>224759.2</v>
      </c>
      <c r="ET12" s="142">
        <v>284736.59999999998</v>
      </c>
      <c r="EU12" s="142">
        <v>337968.8</v>
      </c>
      <c r="EV12" s="142">
        <v>397342.8</v>
      </c>
      <c r="EW12" s="142">
        <v>455025.4</v>
      </c>
      <c r="EX12" s="142">
        <v>504532.1</v>
      </c>
      <c r="EY12" s="142">
        <v>574781.6</v>
      </c>
      <c r="EZ12" s="142">
        <v>651107.04688390996</v>
      </c>
      <c r="FA12" s="142">
        <v>708203.65607560996</v>
      </c>
      <c r="FB12" s="142">
        <v>60078.61032788</v>
      </c>
      <c r="FC12" s="142">
        <v>111058.4</v>
      </c>
      <c r="FD12" s="142">
        <v>169813.41837765998</v>
      </c>
      <c r="FE12" s="142">
        <v>222014.3035176</v>
      </c>
      <c r="FF12" s="142">
        <v>278596.02658969001</v>
      </c>
      <c r="FG12" s="142">
        <v>330288.89969028003</v>
      </c>
      <c r="FH12" s="142">
        <v>388909.30586541002</v>
      </c>
      <c r="FI12" s="142">
        <v>441045.53399943002</v>
      </c>
      <c r="FJ12" s="142">
        <v>494982.35154905001</v>
      </c>
      <c r="FK12" s="142">
        <v>559445.02145762998</v>
      </c>
      <c r="FL12" s="142">
        <v>622128.80239502003</v>
      </c>
      <c r="FM12" s="142">
        <v>676235.81942060997</v>
      </c>
      <c r="FN12" s="142">
        <v>56975.199999999997</v>
      </c>
      <c r="FO12" s="142">
        <v>109147.50191299</v>
      </c>
      <c r="FP12" s="142">
        <v>160208.36805028</v>
      </c>
      <c r="FQ12" s="142">
        <v>188500.16212413</v>
      </c>
      <c r="FR12" s="142">
        <v>212109.55178053002</v>
      </c>
      <c r="FS12" s="142">
        <v>244812.28835040002</v>
      </c>
      <c r="FT12" s="142">
        <v>291634.35793744004</v>
      </c>
      <c r="FU12" s="142">
        <v>340370.30643829005</v>
      </c>
      <c r="FV12" s="142">
        <v>392521.98618179007</v>
      </c>
      <c r="FW12" s="142">
        <v>451612.90965148999</v>
      </c>
    </row>
    <row r="13" spans="1:179" x14ac:dyDescent="0.25">
      <c r="A13" s="140" t="s">
        <v>144</v>
      </c>
      <c r="B13" s="142">
        <v>6163</v>
      </c>
      <c r="C13" s="142">
        <v>12621.2</v>
      </c>
      <c r="D13" s="142">
        <v>21246.9</v>
      </c>
      <c r="E13" s="142">
        <v>27252.7</v>
      </c>
      <c r="F13" s="142">
        <v>35389.1</v>
      </c>
      <c r="G13" s="142">
        <v>42896.4</v>
      </c>
      <c r="H13" s="142">
        <v>50988.3</v>
      </c>
      <c r="I13" s="142">
        <v>59709.2</v>
      </c>
      <c r="J13" s="142">
        <v>66919.399999999994</v>
      </c>
      <c r="K13" s="142">
        <v>75632.600000000006</v>
      </c>
      <c r="L13" s="142">
        <v>85776</v>
      </c>
      <c r="M13" s="142">
        <v>94221.1</v>
      </c>
      <c r="N13" s="142">
        <v>9609.5</v>
      </c>
      <c r="O13" s="142">
        <v>18707.8</v>
      </c>
      <c r="P13" s="142">
        <v>30258.1</v>
      </c>
      <c r="Q13" s="142">
        <v>39184</v>
      </c>
      <c r="R13" s="142">
        <v>50551.3</v>
      </c>
      <c r="S13" s="142">
        <v>55907.8</v>
      </c>
      <c r="T13" s="142">
        <v>67965.2</v>
      </c>
      <c r="U13" s="142">
        <v>80115.5</v>
      </c>
      <c r="V13" s="142">
        <v>90608.7</v>
      </c>
      <c r="W13" s="142">
        <v>103194.5</v>
      </c>
      <c r="X13" s="142">
        <v>118050.4</v>
      </c>
      <c r="Y13" s="142">
        <v>133590.79999999999</v>
      </c>
      <c r="Z13" s="142">
        <v>12558.7</v>
      </c>
      <c r="AA13" s="142">
        <v>25432.2</v>
      </c>
      <c r="AB13" s="142">
        <v>38324.199999999997</v>
      </c>
      <c r="AC13" s="142">
        <v>52159.7</v>
      </c>
      <c r="AD13" s="142">
        <v>64501.1</v>
      </c>
      <c r="AE13" s="142">
        <v>76256.899999999994</v>
      </c>
      <c r="AF13" s="142">
        <v>89975.5</v>
      </c>
      <c r="AG13" s="142">
        <v>101951.4</v>
      </c>
      <c r="AH13" s="142">
        <v>112223.6</v>
      </c>
      <c r="AI13" s="142">
        <v>123402.8</v>
      </c>
      <c r="AJ13" s="142">
        <v>132488.29999999999</v>
      </c>
      <c r="AK13" s="142">
        <v>141444.9</v>
      </c>
      <c r="AL13" s="142">
        <v>6828.6</v>
      </c>
      <c r="AM13" s="142">
        <v>13119.8</v>
      </c>
      <c r="AN13" s="142">
        <v>21691.8</v>
      </c>
      <c r="AO13" s="142">
        <v>29972.1</v>
      </c>
      <c r="AP13" s="142">
        <v>36236.6</v>
      </c>
      <c r="AQ13" s="142">
        <v>43189.3</v>
      </c>
      <c r="AR13" s="142">
        <v>51080.4</v>
      </c>
      <c r="AS13" s="142">
        <v>58180.4</v>
      </c>
      <c r="AT13" s="142">
        <v>65720.7</v>
      </c>
      <c r="AU13" s="142">
        <v>74150.2</v>
      </c>
      <c r="AV13" s="142">
        <v>83319.399999999994</v>
      </c>
      <c r="AW13" s="142">
        <v>92748.9</v>
      </c>
      <c r="AX13" s="142">
        <v>7810.5</v>
      </c>
      <c r="AY13" s="142">
        <v>16246.4</v>
      </c>
      <c r="AZ13" s="142">
        <v>27688.799999999999</v>
      </c>
      <c r="BA13" s="142">
        <v>37360.6</v>
      </c>
      <c r="BB13" s="142">
        <v>46999</v>
      </c>
      <c r="BC13" s="142">
        <v>56374.2</v>
      </c>
      <c r="BD13" s="142">
        <v>67680</v>
      </c>
      <c r="BE13" s="142">
        <v>77651.3</v>
      </c>
      <c r="BF13" s="142">
        <v>87058.7</v>
      </c>
      <c r="BG13" s="142">
        <v>97319.9</v>
      </c>
      <c r="BH13" s="142">
        <v>109884.2</v>
      </c>
      <c r="BI13" s="142">
        <v>122245.2</v>
      </c>
      <c r="BJ13" s="142">
        <v>9936.2000000000007</v>
      </c>
      <c r="BK13" s="142">
        <v>19440.099999999999</v>
      </c>
      <c r="BL13" s="142">
        <v>33859.9</v>
      </c>
      <c r="BM13" s="142">
        <v>45079.199999999997</v>
      </c>
      <c r="BN13" s="142">
        <v>58230.2</v>
      </c>
      <c r="BO13" s="142">
        <v>69903.600000000006</v>
      </c>
      <c r="BP13" s="142">
        <v>81744.5</v>
      </c>
      <c r="BQ13" s="142">
        <v>94850</v>
      </c>
      <c r="BR13" s="142">
        <v>107016.4</v>
      </c>
      <c r="BS13" s="142">
        <v>119080.7</v>
      </c>
      <c r="BT13" s="142">
        <v>135063.9</v>
      </c>
      <c r="BU13" s="142">
        <v>148387.79999999999</v>
      </c>
      <c r="BV13" s="142">
        <v>12376.7</v>
      </c>
      <c r="BW13" s="142">
        <v>24905.7</v>
      </c>
      <c r="BX13" s="142">
        <v>43002.9</v>
      </c>
      <c r="BY13" s="142">
        <v>55318.400000000001</v>
      </c>
      <c r="BZ13" s="142">
        <v>68983.3</v>
      </c>
      <c r="CA13" s="142">
        <v>81188.2</v>
      </c>
      <c r="CB13" s="142">
        <v>94056.5</v>
      </c>
      <c r="CC13" s="142">
        <v>108280.2</v>
      </c>
      <c r="CD13" s="142">
        <v>118877.7</v>
      </c>
      <c r="CE13" s="142">
        <v>132097.4</v>
      </c>
      <c r="CF13" s="142">
        <v>148542.1</v>
      </c>
      <c r="CG13" s="142">
        <v>161941.1</v>
      </c>
      <c r="CH13" s="142">
        <v>11870.6</v>
      </c>
      <c r="CI13" s="142">
        <v>25410</v>
      </c>
      <c r="CJ13" s="142">
        <v>38874.800000000003</v>
      </c>
      <c r="CK13" s="142">
        <v>52922.1</v>
      </c>
      <c r="CL13" s="142">
        <v>65537</v>
      </c>
      <c r="CM13" s="142">
        <v>76498.5</v>
      </c>
      <c r="CN13" s="142">
        <v>88980.1</v>
      </c>
      <c r="CO13" s="142">
        <v>100233</v>
      </c>
      <c r="CP13" s="142">
        <v>111134.5</v>
      </c>
      <c r="CQ13" s="142">
        <v>124694</v>
      </c>
      <c r="CR13" s="142">
        <v>141528.20000000001</v>
      </c>
      <c r="CS13" s="142">
        <v>154214.29999999999</v>
      </c>
      <c r="CT13" s="142">
        <v>12294.8</v>
      </c>
      <c r="CU13" s="142">
        <v>24863.7</v>
      </c>
      <c r="CV13" s="142">
        <v>41763.1</v>
      </c>
      <c r="CW13" s="142">
        <v>56234.400000000001</v>
      </c>
      <c r="CX13" s="142">
        <v>71551.7</v>
      </c>
      <c r="CY13" s="142">
        <v>84172.3</v>
      </c>
      <c r="CZ13" s="142">
        <v>98228.5</v>
      </c>
      <c r="DA13" s="142">
        <v>110863.8</v>
      </c>
      <c r="DB13" s="142">
        <v>124550.8</v>
      </c>
      <c r="DC13" s="142">
        <v>140916.20000000001</v>
      </c>
      <c r="DD13" s="142">
        <v>159246.1</v>
      </c>
      <c r="DE13" s="142">
        <v>174218.8</v>
      </c>
      <c r="DF13" s="142">
        <v>13527</v>
      </c>
      <c r="DG13" s="142">
        <v>27145.3</v>
      </c>
      <c r="DH13" s="142">
        <v>45531.8</v>
      </c>
      <c r="DI13" s="142">
        <v>63093.8</v>
      </c>
      <c r="DJ13" s="142">
        <v>78632.800000000003</v>
      </c>
      <c r="DK13" s="142">
        <v>94469.7</v>
      </c>
      <c r="DL13" s="142">
        <v>112575.8</v>
      </c>
      <c r="DM13" s="142">
        <v>128040.1</v>
      </c>
      <c r="DN13" s="142">
        <v>143080.4</v>
      </c>
      <c r="DO13" s="142">
        <v>162411.70000000001</v>
      </c>
      <c r="DP13" s="142">
        <v>185278.8</v>
      </c>
      <c r="DQ13" s="142">
        <v>203109.27078268002</v>
      </c>
      <c r="DR13" s="142">
        <v>16271.5</v>
      </c>
      <c r="DS13" s="142">
        <v>32763</v>
      </c>
      <c r="DT13" s="142">
        <v>55892</v>
      </c>
      <c r="DU13" s="142">
        <v>78542.100000000006</v>
      </c>
      <c r="DV13" s="142">
        <v>97325</v>
      </c>
      <c r="DW13" s="142">
        <v>116228.9</v>
      </c>
      <c r="DX13" s="142">
        <v>134270.1</v>
      </c>
      <c r="DY13" s="142">
        <v>153807.6</v>
      </c>
      <c r="DZ13" s="142">
        <v>171785.3</v>
      </c>
      <c r="EA13" s="142">
        <v>191547</v>
      </c>
      <c r="EB13" s="142">
        <v>215490.3</v>
      </c>
      <c r="EC13" s="142">
        <v>232686.85913589998</v>
      </c>
      <c r="ED13" s="142">
        <v>16711.900000000001</v>
      </c>
      <c r="EE13" s="142">
        <v>32413.8</v>
      </c>
      <c r="EF13" s="142">
        <v>56377.1</v>
      </c>
      <c r="EG13" s="142">
        <v>77175.8</v>
      </c>
      <c r="EH13" s="142">
        <v>97314.1</v>
      </c>
      <c r="EI13" s="142">
        <v>114149</v>
      </c>
      <c r="EJ13" s="142">
        <v>129352</v>
      </c>
      <c r="EK13" s="142">
        <v>145141.20000000001</v>
      </c>
      <c r="EL13" s="142">
        <v>163627.79999999999</v>
      </c>
      <c r="EM13" s="142">
        <v>181944.8</v>
      </c>
      <c r="EN13" s="142">
        <v>205372.1</v>
      </c>
      <c r="EO13" s="142">
        <v>221634.16650591002</v>
      </c>
      <c r="EP13" s="142">
        <v>15744.7</v>
      </c>
      <c r="EQ13" s="142">
        <v>31145.4</v>
      </c>
      <c r="ER13" s="142">
        <v>50473</v>
      </c>
      <c r="ES13" s="142">
        <v>69296.899999999994</v>
      </c>
      <c r="ET13" s="142">
        <v>86235.9</v>
      </c>
      <c r="EU13" s="142">
        <v>100884.3</v>
      </c>
      <c r="EV13" s="142">
        <v>115902.1</v>
      </c>
      <c r="EW13" s="142">
        <v>129292.7</v>
      </c>
      <c r="EX13" s="142">
        <v>145063.5</v>
      </c>
      <c r="EY13" s="142">
        <v>165030.70000000001</v>
      </c>
      <c r="EZ13" s="142">
        <v>205185.15919080001</v>
      </c>
      <c r="FA13" s="142">
        <v>201774.01690817002</v>
      </c>
      <c r="FB13" s="142">
        <v>17716.687899580003</v>
      </c>
      <c r="FC13" s="142">
        <v>31425.200000000001</v>
      </c>
      <c r="FD13" s="142">
        <v>50024.944849600004</v>
      </c>
      <c r="FE13" s="142">
        <v>65397.420807440009</v>
      </c>
      <c r="FF13" s="142">
        <v>80432.40966474</v>
      </c>
      <c r="FG13" s="142">
        <v>94287.302592349995</v>
      </c>
      <c r="FH13" s="142">
        <v>108340.86309633999</v>
      </c>
      <c r="FI13" s="142">
        <v>120720.75702266999</v>
      </c>
      <c r="FJ13" s="142">
        <v>136129.96691613999</v>
      </c>
      <c r="FK13" s="142">
        <v>154744.45614994998</v>
      </c>
      <c r="FL13" s="142">
        <v>182735.56196345997</v>
      </c>
      <c r="FM13" s="142">
        <v>187261.01091289998</v>
      </c>
      <c r="FN13" s="142">
        <v>13980.3</v>
      </c>
      <c r="FO13" s="142">
        <v>32190.947648100002</v>
      </c>
      <c r="FP13" s="142">
        <v>45682.150286210002</v>
      </c>
      <c r="FQ13" s="142">
        <v>49911.605640680005</v>
      </c>
      <c r="FR13" s="142">
        <v>53326.502725320002</v>
      </c>
      <c r="FS13" s="142">
        <v>58748.006088950002</v>
      </c>
      <c r="FT13" s="142">
        <v>66590.708622990001</v>
      </c>
      <c r="FU13" s="142">
        <v>75359.672018290003</v>
      </c>
      <c r="FV13" s="142">
        <v>85636.257022999998</v>
      </c>
      <c r="FW13" s="142">
        <v>99130.888855240002</v>
      </c>
    </row>
    <row r="14" spans="1:179" x14ac:dyDescent="0.25">
      <c r="A14" s="140" t="s">
        <v>145</v>
      </c>
      <c r="B14" s="142">
        <v>21099.8</v>
      </c>
      <c r="C14" s="142">
        <v>39175.300000000003</v>
      </c>
      <c r="D14" s="142">
        <v>83713.7</v>
      </c>
      <c r="E14" s="142">
        <v>121691.1</v>
      </c>
      <c r="F14" s="142">
        <v>133915.79999999999</v>
      </c>
      <c r="G14" s="142">
        <v>160600.4</v>
      </c>
      <c r="H14" s="142">
        <v>199896.7</v>
      </c>
      <c r="I14" s="142">
        <v>220054.9</v>
      </c>
      <c r="J14" s="142">
        <v>247559.3</v>
      </c>
      <c r="K14" s="142">
        <v>292729.40000000002</v>
      </c>
      <c r="L14" s="142">
        <v>311169.5</v>
      </c>
      <c r="M14" s="142">
        <v>394095</v>
      </c>
      <c r="N14" s="142">
        <v>33714.199999999997</v>
      </c>
      <c r="O14" s="142">
        <v>55286</v>
      </c>
      <c r="P14" s="142">
        <v>127678.1</v>
      </c>
      <c r="Q14" s="142">
        <v>170199.5</v>
      </c>
      <c r="R14" s="142">
        <v>188561.3</v>
      </c>
      <c r="S14" s="142">
        <v>235445.3</v>
      </c>
      <c r="T14" s="142">
        <v>284684.5</v>
      </c>
      <c r="U14" s="142">
        <v>301186.5</v>
      </c>
      <c r="V14" s="142">
        <v>330846.40000000002</v>
      </c>
      <c r="W14" s="142">
        <v>392990.5</v>
      </c>
      <c r="X14" s="142">
        <v>416618.1</v>
      </c>
      <c r="Y14" s="142">
        <v>531551.80000000005</v>
      </c>
      <c r="Z14" s="142">
        <v>37066.400000000001</v>
      </c>
      <c r="AA14" s="142">
        <v>63886.2</v>
      </c>
      <c r="AB14" s="142">
        <v>180736.2</v>
      </c>
      <c r="AC14" s="142">
        <v>247689</v>
      </c>
      <c r="AD14" s="142">
        <v>270210.40000000002</v>
      </c>
      <c r="AE14" s="142">
        <v>316716.09999999998</v>
      </c>
      <c r="AF14" s="142">
        <v>405544</v>
      </c>
      <c r="AG14" s="142">
        <v>428163.5</v>
      </c>
      <c r="AH14" s="142">
        <v>476606.1</v>
      </c>
      <c r="AI14" s="142">
        <v>546887.30000000005</v>
      </c>
      <c r="AJ14" s="142">
        <v>569979.9</v>
      </c>
      <c r="AK14" s="142">
        <v>689224.7</v>
      </c>
      <c r="AL14" s="142">
        <v>42610.400000000001</v>
      </c>
      <c r="AM14" s="142">
        <v>71672.5</v>
      </c>
      <c r="AN14" s="142">
        <v>176975.6</v>
      </c>
      <c r="AO14" s="142">
        <v>227441.6</v>
      </c>
      <c r="AP14" s="142">
        <v>256077.6</v>
      </c>
      <c r="AQ14" s="142">
        <v>308637.59999999998</v>
      </c>
      <c r="AR14" s="142">
        <v>382950.9</v>
      </c>
      <c r="AS14" s="142">
        <v>410703.4</v>
      </c>
      <c r="AT14" s="142">
        <v>468215.6</v>
      </c>
      <c r="AU14" s="142">
        <v>542328.4</v>
      </c>
      <c r="AV14" s="142">
        <v>570851.5</v>
      </c>
      <c r="AW14" s="142">
        <v>687420.2</v>
      </c>
      <c r="AX14" s="142">
        <v>39694.199999999997</v>
      </c>
      <c r="AY14" s="142">
        <v>65383.7</v>
      </c>
      <c r="AZ14" s="142">
        <v>175158.8</v>
      </c>
      <c r="BA14" s="142">
        <v>222464.1</v>
      </c>
      <c r="BB14" s="142">
        <v>248645.7</v>
      </c>
      <c r="BC14" s="142">
        <v>322669.09999999998</v>
      </c>
      <c r="BD14" s="142">
        <v>384659.1</v>
      </c>
      <c r="BE14" s="142">
        <v>413131.1</v>
      </c>
      <c r="BF14" s="142">
        <v>508459.6</v>
      </c>
      <c r="BG14" s="142">
        <v>576692.6</v>
      </c>
      <c r="BH14" s="142">
        <v>608049.6</v>
      </c>
      <c r="BI14" s="142">
        <v>752171.4</v>
      </c>
      <c r="BJ14" s="142">
        <v>46074.400000000001</v>
      </c>
      <c r="BK14" s="142">
        <v>74597.7</v>
      </c>
      <c r="BL14" s="142">
        <v>181791.9</v>
      </c>
      <c r="BM14" s="142">
        <v>239122.8</v>
      </c>
      <c r="BN14" s="142">
        <v>270616.3</v>
      </c>
      <c r="BO14" s="142">
        <v>372897.7</v>
      </c>
      <c r="BP14" s="142">
        <v>414424.3</v>
      </c>
      <c r="BQ14" s="142">
        <v>447600.9</v>
      </c>
      <c r="BR14" s="142">
        <v>553533.5</v>
      </c>
      <c r="BS14" s="142">
        <v>608050.6</v>
      </c>
      <c r="BT14" s="142">
        <v>642433.4</v>
      </c>
      <c r="BU14" s="142">
        <v>828692.3</v>
      </c>
      <c r="BV14" s="142">
        <v>44646.7</v>
      </c>
      <c r="BW14" s="142">
        <v>80850.600000000006</v>
      </c>
      <c r="BX14" s="142">
        <v>213637</v>
      </c>
      <c r="BY14" s="142">
        <v>265704.09999999998</v>
      </c>
      <c r="BZ14" s="142">
        <v>298717.90000000002</v>
      </c>
      <c r="CA14" s="142">
        <v>418855.6</v>
      </c>
      <c r="CB14" s="142">
        <v>470090.6</v>
      </c>
      <c r="CC14" s="142">
        <v>506589.7</v>
      </c>
      <c r="CD14" s="142">
        <v>620921.69999999995</v>
      </c>
      <c r="CE14" s="142">
        <v>674952.4</v>
      </c>
      <c r="CF14" s="142">
        <v>716725.3</v>
      </c>
      <c r="CG14" s="142">
        <v>891668.4</v>
      </c>
      <c r="CH14" s="142">
        <v>46020.4</v>
      </c>
      <c r="CI14" s="142">
        <v>85873.600000000006</v>
      </c>
      <c r="CJ14" s="142">
        <v>231562.6</v>
      </c>
      <c r="CK14" s="142">
        <v>290907.59999999998</v>
      </c>
      <c r="CL14" s="142">
        <v>333596.79999999999</v>
      </c>
      <c r="CM14" s="142">
        <v>469435</v>
      </c>
      <c r="CN14" s="142">
        <v>540788.80000000005</v>
      </c>
      <c r="CO14" s="142">
        <v>584788.69999999995</v>
      </c>
      <c r="CP14" s="142">
        <v>712778.1</v>
      </c>
      <c r="CQ14" s="142">
        <v>779319.3</v>
      </c>
      <c r="CR14" s="142">
        <v>827071.6</v>
      </c>
      <c r="CS14" s="142">
        <v>1014439.2</v>
      </c>
      <c r="CT14" s="142">
        <v>58251.9</v>
      </c>
      <c r="CU14" s="142">
        <v>105479</v>
      </c>
      <c r="CV14" s="142">
        <v>247110</v>
      </c>
      <c r="CW14" s="142">
        <v>312584</v>
      </c>
      <c r="CX14" s="142">
        <v>359792.1</v>
      </c>
      <c r="CY14" s="142">
        <v>497304.2</v>
      </c>
      <c r="CZ14" s="142">
        <v>572765.4</v>
      </c>
      <c r="DA14" s="142">
        <v>626306.5</v>
      </c>
      <c r="DB14" s="142">
        <v>761326.5</v>
      </c>
      <c r="DC14" s="142">
        <v>828723.19999999995</v>
      </c>
      <c r="DD14" s="142">
        <v>886964.1</v>
      </c>
      <c r="DE14" s="142">
        <v>1091470.1000000001</v>
      </c>
      <c r="DF14" s="142">
        <v>62483.7</v>
      </c>
      <c r="DG14" s="142">
        <v>112107.4</v>
      </c>
      <c r="DH14" s="142">
        <v>300501.40000000002</v>
      </c>
      <c r="DI14" s="142">
        <v>372375.3</v>
      </c>
      <c r="DJ14" s="142">
        <v>424879.4</v>
      </c>
      <c r="DK14" s="142">
        <v>582856.1</v>
      </c>
      <c r="DL14" s="142">
        <v>663891.19999999995</v>
      </c>
      <c r="DM14" s="142">
        <v>722216.78</v>
      </c>
      <c r="DN14" s="142">
        <v>875677</v>
      </c>
      <c r="DO14" s="142">
        <v>951787.5</v>
      </c>
      <c r="DP14" s="142">
        <v>1026783.5</v>
      </c>
      <c r="DQ14" s="142">
        <v>1247308.4302087901</v>
      </c>
      <c r="DR14" s="142">
        <v>87391.4</v>
      </c>
      <c r="DS14" s="142">
        <v>151333.79999999999</v>
      </c>
      <c r="DT14" s="142">
        <v>348884.6</v>
      </c>
      <c r="DU14" s="142">
        <v>433230.9</v>
      </c>
      <c r="DV14" s="142">
        <v>498772.6</v>
      </c>
      <c r="DW14" s="142">
        <v>675084.4</v>
      </c>
      <c r="DX14" s="142">
        <v>774990.5</v>
      </c>
      <c r="DY14" s="142">
        <v>818073.3</v>
      </c>
      <c r="DZ14" s="142">
        <v>994911.9</v>
      </c>
      <c r="EA14" s="142">
        <v>1089807.8</v>
      </c>
      <c r="EB14" s="142">
        <v>1153851</v>
      </c>
      <c r="EC14" s="142">
        <v>1416217.7939102799</v>
      </c>
      <c r="ED14" s="142">
        <v>96469.3</v>
      </c>
      <c r="EE14" s="142">
        <v>161515.4</v>
      </c>
      <c r="EF14" s="142">
        <v>401944.9</v>
      </c>
      <c r="EG14" s="142">
        <v>490671.8</v>
      </c>
      <c r="EH14" s="142">
        <v>555883.4</v>
      </c>
      <c r="EI14" s="142">
        <v>762218.8</v>
      </c>
      <c r="EJ14" s="142">
        <v>854890.8</v>
      </c>
      <c r="EK14" s="142">
        <v>919546.7</v>
      </c>
      <c r="EL14" s="142">
        <v>1116478.3999999999</v>
      </c>
      <c r="EM14" s="142">
        <v>1211204.8999999999</v>
      </c>
      <c r="EN14" s="142">
        <v>1287104.3999999999</v>
      </c>
      <c r="EO14" s="142">
        <v>1562063.0483265098</v>
      </c>
      <c r="EP14" s="142">
        <v>101683.8</v>
      </c>
      <c r="EQ14" s="142">
        <v>170574.5</v>
      </c>
      <c r="ER14" s="142">
        <v>416444.1</v>
      </c>
      <c r="ES14" s="142">
        <v>509450.9</v>
      </c>
      <c r="ET14" s="142">
        <v>566018.69999999995</v>
      </c>
      <c r="EU14" s="142">
        <v>777257.5</v>
      </c>
      <c r="EV14" s="142">
        <v>877511.1</v>
      </c>
      <c r="EW14" s="142">
        <v>948100.3</v>
      </c>
      <c r="EX14" s="142">
        <v>1146918.8999999999</v>
      </c>
      <c r="EY14" s="142">
        <v>1254870.8999999999</v>
      </c>
      <c r="EZ14" s="142">
        <v>1351765.29177772</v>
      </c>
      <c r="FA14" s="142">
        <v>1699258.4059937201</v>
      </c>
      <c r="FB14" s="142">
        <v>185954.67872528001</v>
      </c>
      <c r="FC14" s="142">
        <v>266285</v>
      </c>
      <c r="FD14" s="142">
        <v>520323.57492658001</v>
      </c>
      <c r="FE14" s="142">
        <v>629868.58215349005</v>
      </c>
      <c r="FF14" s="142">
        <v>705655.15661102999</v>
      </c>
      <c r="FG14" s="142">
        <v>915745.84394227993</v>
      </c>
      <c r="FH14" s="142">
        <v>1032528.6279901699</v>
      </c>
      <c r="FI14" s="142">
        <v>1120187.3686450899</v>
      </c>
      <c r="FJ14" s="142">
        <v>1328596.2663942198</v>
      </c>
      <c r="FK14" s="142">
        <v>1466362.9489720198</v>
      </c>
      <c r="FL14" s="142">
        <v>1562206.9510355098</v>
      </c>
      <c r="FM14" s="142">
        <v>1854865.3921940099</v>
      </c>
      <c r="FN14" s="142">
        <v>138632.1</v>
      </c>
      <c r="FO14" s="142">
        <v>232031.03504355001</v>
      </c>
      <c r="FP14" s="142">
        <v>479242.53329942003</v>
      </c>
      <c r="FQ14" s="142">
        <v>601264.33558479999</v>
      </c>
      <c r="FR14" s="142">
        <v>691678.64481238998</v>
      </c>
      <c r="FS14" s="142">
        <v>821030.48686356004</v>
      </c>
      <c r="FT14" s="142">
        <v>929969.70908366004</v>
      </c>
      <c r="FU14" s="142">
        <v>1020068.9455718701</v>
      </c>
      <c r="FV14" s="142">
        <v>1209900.8323228501</v>
      </c>
      <c r="FW14" s="142">
        <v>1337428.8370802</v>
      </c>
    </row>
    <row r="15" spans="1:179" x14ac:dyDescent="0.25">
      <c r="A15" s="140" t="s">
        <v>146</v>
      </c>
      <c r="B15" s="142">
        <v>26268.799999999999</v>
      </c>
      <c r="C15" s="142">
        <v>49051</v>
      </c>
      <c r="D15" s="142">
        <v>72198.2</v>
      </c>
      <c r="E15" s="142">
        <v>97855.9</v>
      </c>
      <c r="F15" s="142">
        <v>122213.8</v>
      </c>
      <c r="G15" s="142">
        <v>148073.20000000001</v>
      </c>
      <c r="H15" s="142">
        <v>171650.4</v>
      </c>
      <c r="I15" s="142">
        <v>197093.8</v>
      </c>
      <c r="J15" s="142">
        <v>221097.1</v>
      </c>
      <c r="K15" s="142">
        <v>255596.79999999999</v>
      </c>
      <c r="L15" s="142">
        <v>282978.7</v>
      </c>
      <c r="M15" s="142">
        <v>306955.3</v>
      </c>
      <c r="N15" s="142">
        <v>37376.1</v>
      </c>
      <c r="O15" s="142">
        <v>67172.600000000006</v>
      </c>
      <c r="P15" s="142">
        <v>95966.8</v>
      </c>
      <c r="Q15" s="142">
        <v>126802</v>
      </c>
      <c r="R15" s="142">
        <v>155225.5</v>
      </c>
      <c r="S15" s="142">
        <v>181794.6</v>
      </c>
      <c r="T15" s="142">
        <v>212271.3</v>
      </c>
      <c r="U15" s="142">
        <v>242450.2</v>
      </c>
      <c r="V15" s="142">
        <v>273834.7</v>
      </c>
      <c r="W15" s="142">
        <v>304524.79999999999</v>
      </c>
      <c r="X15" s="142">
        <v>336943.5</v>
      </c>
      <c r="Y15" s="142">
        <v>387047.6</v>
      </c>
      <c r="Z15" s="142">
        <v>43237.9</v>
      </c>
      <c r="AA15" s="142">
        <v>79241</v>
      </c>
      <c r="AB15" s="142">
        <v>114473.1</v>
      </c>
      <c r="AC15" s="142">
        <v>153183.9</v>
      </c>
      <c r="AD15" s="142">
        <v>189094.9</v>
      </c>
      <c r="AE15" s="142">
        <v>224583.1</v>
      </c>
      <c r="AF15" s="142">
        <v>260311.6</v>
      </c>
      <c r="AG15" s="142">
        <v>297813</v>
      </c>
      <c r="AH15" s="142">
        <v>334848</v>
      </c>
      <c r="AI15" s="142">
        <v>370589.6</v>
      </c>
      <c r="AJ15" s="142">
        <v>404492.5</v>
      </c>
      <c r="AK15" s="142">
        <v>442228.1</v>
      </c>
      <c r="AL15" s="142">
        <v>45003</v>
      </c>
      <c r="AM15" s="142">
        <v>83100.5</v>
      </c>
      <c r="AN15" s="142">
        <v>118622.2</v>
      </c>
      <c r="AO15" s="142">
        <v>156722.29999999999</v>
      </c>
      <c r="AP15" s="142">
        <v>192788</v>
      </c>
      <c r="AQ15" s="142">
        <v>227759.7</v>
      </c>
      <c r="AR15" s="142">
        <v>264450.8</v>
      </c>
      <c r="AS15" s="142">
        <v>301838.90000000002</v>
      </c>
      <c r="AT15" s="142">
        <v>339994.3</v>
      </c>
      <c r="AU15" s="142">
        <v>375426.4</v>
      </c>
      <c r="AV15" s="142">
        <v>412571.9</v>
      </c>
      <c r="AW15" s="142">
        <v>451603.5</v>
      </c>
      <c r="AX15" s="142">
        <v>50677.9</v>
      </c>
      <c r="AY15" s="142">
        <v>91131.9</v>
      </c>
      <c r="AZ15" s="142">
        <v>130003.9</v>
      </c>
      <c r="BA15" s="142">
        <v>171435.4</v>
      </c>
      <c r="BB15" s="142">
        <v>208975.8</v>
      </c>
      <c r="BC15" s="142">
        <v>246836.7</v>
      </c>
      <c r="BD15" s="142">
        <v>285321.90000000002</v>
      </c>
      <c r="BE15" s="142">
        <v>325445.2</v>
      </c>
      <c r="BF15" s="142">
        <v>365128.8</v>
      </c>
      <c r="BG15" s="142">
        <v>403138.3</v>
      </c>
      <c r="BH15" s="142">
        <v>443486</v>
      </c>
      <c r="BI15" s="142">
        <v>486881.5</v>
      </c>
      <c r="BJ15" s="142">
        <v>50558</v>
      </c>
      <c r="BK15" s="142">
        <v>98808.2</v>
      </c>
      <c r="BL15" s="142">
        <v>140663.20000000001</v>
      </c>
      <c r="BM15" s="142">
        <v>181324.2</v>
      </c>
      <c r="BN15" s="142">
        <v>222480.4</v>
      </c>
      <c r="BO15" s="142">
        <v>260860.7</v>
      </c>
      <c r="BP15" s="142">
        <v>299011.5</v>
      </c>
      <c r="BQ15" s="142">
        <v>347370.4</v>
      </c>
      <c r="BR15" s="142">
        <v>390813.6</v>
      </c>
      <c r="BS15" s="142">
        <v>433683.7</v>
      </c>
      <c r="BT15" s="142">
        <v>475517.1</v>
      </c>
      <c r="BU15" s="142">
        <v>525171.9</v>
      </c>
      <c r="BV15" s="142">
        <v>60501.1</v>
      </c>
      <c r="BW15" s="142">
        <v>109331.1</v>
      </c>
      <c r="BX15" s="142">
        <v>158509.79999999999</v>
      </c>
      <c r="BY15" s="142">
        <v>207560</v>
      </c>
      <c r="BZ15" s="142">
        <v>252084.6</v>
      </c>
      <c r="CA15" s="142">
        <v>293928.59999999998</v>
      </c>
      <c r="CB15" s="142">
        <v>343523</v>
      </c>
      <c r="CC15" s="142">
        <v>390330.9</v>
      </c>
      <c r="CD15" s="142">
        <v>436928.2</v>
      </c>
      <c r="CE15" s="142">
        <v>483780.9</v>
      </c>
      <c r="CF15" s="142">
        <v>530108.30000000005</v>
      </c>
      <c r="CG15" s="142">
        <v>584637.9</v>
      </c>
      <c r="CH15" s="142">
        <v>66723</v>
      </c>
      <c r="CI15" s="142">
        <v>117914.4</v>
      </c>
      <c r="CJ15" s="142">
        <v>167125.9</v>
      </c>
      <c r="CK15" s="142">
        <v>219448.1</v>
      </c>
      <c r="CL15" s="142">
        <v>266925</v>
      </c>
      <c r="CM15" s="142">
        <v>311774</v>
      </c>
      <c r="CN15" s="142">
        <v>364105.8</v>
      </c>
      <c r="CO15" s="142">
        <v>413373.1</v>
      </c>
      <c r="CP15" s="142">
        <v>463429</v>
      </c>
      <c r="CQ15" s="142">
        <v>515047.4</v>
      </c>
      <c r="CR15" s="142">
        <v>563772.19999999995</v>
      </c>
      <c r="CS15" s="142">
        <v>631851.30000000005</v>
      </c>
      <c r="CT15" s="142">
        <v>70066.600000000006</v>
      </c>
      <c r="CU15" s="142">
        <v>120888.7</v>
      </c>
      <c r="CV15" s="142">
        <v>172352.3</v>
      </c>
      <c r="CW15" s="142">
        <v>230172.79999999999</v>
      </c>
      <c r="CX15" s="142">
        <v>280225.59999999998</v>
      </c>
      <c r="CY15" s="142">
        <v>328783.09999999998</v>
      </c>
      <c r="CZ15" s="142">
        <v>382588.8</v>
      </c>
      <c r="DA15" s="142">
        <v>435285.3</v>
      </c>
      <c r="DB15" s="142">
        <v>485976.1</v>
      </c>
      <c r="DC15" s="142">
        <v>537024.9</v>
      </c>
      <c r="DD15" s="142">
        <v>585816.30000000005</v>
      </c>
      <c r="DE15" s="142">
        <v>649943</v>
      </c>
      <c r="DF15" s="142">
        <v>68038.2</v>
      </c>
      <c r="DG15" s="142">
        <v>128333.3</v>
      </c>
      <c r="DH15" s="142">
        <v>188636.1</v>
      </c>
      <c r="DI15" s="142">
        <v>244056.1</v>
      </c>
      <c r="DJ15" s="142">
        <v>292829.2</v>
      </c>
      <c r="DK15" s="142">
        <v>347361.4</v>
      </c>
      <c r="DL15" s="142">
        <v>402894.5</v>
      </c>
      <c r="DM15" s="142">
        <v>458845.4</v>
      </c>
      <c r="DN15" s="142">
        <v>514406.2</v>
      </c>
      <c r="DO15" s="142">
        <v>568965.4</v>
      </c>
      <c r="DP15" s="142">
        <v>624435.80000000005</v>
      </c>
      <c r="DQ15" s="142">
        <v>700495.12117728998</v>
      </c>
      <c r="DR15" s="142">
        <v>75720.100000000006</v>
      </c>
      <c r="DS15" s="142">
        <v>137350</v>
      </c>
      <c r="DT15" s="142">
        <v>201671.7</v>
      </c>
      <c r="DU15" s="142">
        <v>262724.59999999998</v>
      </c>
      <c r="DV15" s="142">
        <v>321418.40000000002</v>
      </c>
      <c r="DW15" s="142">
        <v>379052.6</v>
      </c>
      <c r="DX15" s="142">
        <v>436077.8</v>
      </c>
      <c r="DY15" s="142">
        <v>498361.3</v>
      </c>
      <c r="DZ15" s="142">
        <v>558132</v>
      </c>
      <c r="EA15" s="142">
        <v>615220.9</v>
      </c>
      <c r="EB15" s="142">
        <v>674961.7</v>
      </c>
      <c r="EC15" s="142">
        <v>739878.65269658004</v>
      </c>
      <c r="ED15" s="142">
        <v>81463.7</v>
      </c>
      <c r="EE15" s="142">
        <v>144663.4</v>
      </c>
      <c r="EF15" s="142">
        <v>206600.2</v>
      </c>
      <c r="EG15" s="142">
        <v>266717.59999999998</v>
      </c>
      <c r="EH15" s="142">
        <v>329845.7</v>
      </c>
      <c r="EI15" s="142">
        <v>389416.3</v>
      </c>
      <c r="EJ15" s="142">
        <v>448983.7</v>
      </c>
      <c r="EK15" s="142">
        <v>511642.8</v>
      </c>
      <c r="EL15" s="142">
        <v>571916.80000000005</v>
      </c>
      <c r="EM15" s="142">
        <v>628993</v>
      </c>
      <c r="EN15" s="142">
        <v>688453</v>
      </c>
      <c r="EO15" s="142">
        <v>755084.7966683202</v>
      </c>
      <c r="EP15" s="142">
        <v>80562.100000000006</v>
      </c>
      <c r="EQ15" s="142">
        <v>147215.1</v>
      </c>
      <c r="ER15" s="142">
        <v>209252.8</v>
      </c>
      <c r="ES15" s="142">
        <v>274866.40000000002</v>
      </c>
      <c r="ET15" s="142">
        <v>336543.8</v>
      </c>
      <c r="EU15" s="142">
        <v>396870.5</v>
      </c>
      <c r="EV15" s="142">
        <v>457944</v>
      </c>
      <c r="EW15" s="142">
        <v>520369</v>
      </c>
      <c r="EX15" s="142">
        <v>583130</v>
      </c>
      <c r="EY15" s="142">
        <v>644745.9</v>
      </c>
      <c r="EZ15" s="142">
        <v>706909.07164653996</v>
      </c>
      <c r="FA15" s="142">
        <v>779416.34652843</v>
      </c>
      <c r="FB15" s="142">
        <v>89003.899513880009</v>
      </c>
      <c r="FC15" s="142">
        <v>156983.70000000001</v>
      </c>
      <c r="FD15" s="142">
        <v>221972.21278197001</v>
      </c>
      <c r="FE15" s="142">
        <v>287118.50420708</v>
      </c>
      <c r="FF15" s="142">
        <v>354647.27781169</v>
      </c>
      <c r="FG15" s="142">
        <v>417055.15926385997</v>
      </c>
      <c r="FH15" s="142">
        <v>487375.05691868998</v>
      </c>
      <c r="FI15" s="142">
        <v>576474.03470812994</v>
      </c>
      <c r="FJ15" s="142">
        <v>672278.96509400988</v>
      </c>
      <c r="FK15" s="142">
        <v>767471.18328364985</v>
      </c>
      <c r="FL15" s="142">
        <v>856725.57025104982</v>
      </c>
      <c r="FM15" s="142">
        <v>958750.11857829988</v>
      </c>
      <c r="FN15" s="142">
        <v>119171.4</v>
      </c>
      <c r="FO15" s="142">
        <v>219620.08886001998</v>
      </c>
      <c r="FP15" s="142">
        <v>315443.78666541999</v>
      </c>
      <c r="FQ15" s="142">
        <v>362769.69716306997</v>
      </c>
      <c r="FR15" s="142">
        <v>412197.48331866995</v>
      </c>
      <c r="FS15" s="142">
        <v>468381.96951384994</v>
      </c>
      <c r="FT15" s="142">
        <v>544758.85517310991</v>
      </c>
      <c r="FU15" s="142">
        <v>624119.4587019399</v>
      </c>
      <c r="FV15" s="142">
        <v>707543.7198141499</v>
      </c>
      <c r="FW15" s="142">
        <v>794602.88561028999</v>
      </c>
    </row>
    <row r="16" spans="1:179" x14ac:dyDescent="0.25">
      <c r="A16" s="140" t="s">
        <v>147</v>
      </c>
      <c r="B16" s="142">
        <v>1563.3</v>
      </c>
      <c r="C16" s="142">
        <v>2858.7</v>
      </c>
      <c r="D16" s="142">
        <v>4139.3</v>
      </c>
      <c r="E16" s="142">
        <v>5544.6</v>
      </c>
      <c r="F16" s="142">
        <v>6980.6</v>
      </c>
      <c r="G16" s="142">
        <v>8560.2999999999993</v>
      </c>
      <c r="H16" s="142">
        <v>9913</v>
      </c>
      <c r="I16" s="142">
        <v>11538.8</v>
      </c>
      <c r="J16" s="142">
        <v>12882.3</v>
      </c>
      <c r="K16" s="142">
        <v>14239.5</v>
      </c>
      <c r="L16" s="142">
        <v>15807.7</v>
      </c>
      <c r="M16" s="142">
        <v>17316.599999999999</v>
      </c>
      <c r="N16" s="142">
        <v>2054.8000000000002</v>
      </c>
      <c r="O16" s="142">
        <v>3744.6</v>
      </c>
      <c r="P16" s="142">
        <v>4883.6000000000004</v>
      </c>
      <c r="Q16" s="142">
        <v>6714.6</v>
      </c>
      <c r="R16" s="142">
        <v>8194.2999999999993</v>
      </c>
      <c r="S16" s="142">
        <v>9722.2999999999993</v>
      </c>
      <c r="T16" s="142">
        <v>11234.7</v>
      </c>
      <c r="U16" s="142">
        <v>12902</v>
      </c>
      <c r="V16" s="142">
        <v>14750</v>
      </c>
      <c r="W16" s="142">
        <v>16546.900000000001</v>
      </c>
      <c r="X16" s="142">
        <v>18426.099999999999</v>
      </c>
      <c r="Y16" s="142">
        <v>20052.3</v>
      </c>
      <c r="Z16" s="142">
        <v>2294.8000000000002</v>
      </c>
      <c r="AA16" s="142">
        <v>4069.6</v>
      </c>
      <c r="AB16" s="142">
        <v>5793.7</v>
      </c>
      <c r="AC16" s="142">
        <v>7825.2</v>
      </c>
      <c r="AD16" s="142">
        <v>9730.2000000000007</v>
      </c>
      <c r="AE16" s="142">
        <v>11705.6</v>
      </c>
      <c r="AF16" s="142">
        <v>13324.1</v>
      </c>
      <c r="AG16" s="142">
        <v>15243.1</v>
      </c>
      <c r="AH16" s="142">
        <v>16996.900000000001</v>
      </c>
      <c r="AI16" s="142">
        <v>18941.099999999999</v>
      </c>
      <c r="AJ16" s="142">
        <v>21312.7</v>
      </c>
      <c r="AK16" s="142">
        <v>22822.9</v>
      </c>
      <c r="AL16" s="142">
        <v>2380.9</v>
      </c>
      <c r="AM16" s="142">
        <v>4175.6000000000004</v>
      </c>
      <c r="AN16" s="142">
        <v>5925.6</v>
      </c>
      <c r="AO16" s="142">
        <v>8363.5</v>
      </c>
      <c r="AP16" s="142">
        <v>10398.200000000001</v>
      </c>
      <c r="AQ16" s="142">
        <v>12341</v>
      </c>
      <c r="AR16" s="142">
        <v>14465.4</v>
      </c>
      <c r="AS16" s="142">
        <v>16514.3</v>
      </c>
      <c r="AT16" s="142">
        <v>18656.400000000001</v>
      </c>
      <c r="AU16" s="142">
        <v>20682.5</v>
      </c>
      <c r="AV16" s="142">
        <v>22742.400000000001</v>
      </c>
      <c r="AW16" s="142">
        <v>24694.9</v>
      </c>
      <c r="AX16" s="142">
        <v>2770.5</v>
      </c>
      <c r="AY16" s="142">
        <v>4431.3999999999996</v>
      </c>
      <c r="AZ16" s="142">
        <v>6377.2</v>
      </c>
      <c r="BA16" s="142">
        <v>8882.6</v>
      </c>
      <c r="BB16" s="142">
        <v>10700.1</v>
      </c>
      <c r="BC16" s="142">
        <v>12634.5</v>
      </c>
      <c r="BD16" s="142">
        <v>14620.2</v>
      </c>
      <c r="BE16" s="142">
        <v>16589.2</v>
      </c>
      <c r="BF16" s="142">
        <v>18539.2</v>
      </c>
      <c r="BG16" s="142">
        <v>20901.400000000001</v>
      </c>
      <c r="BH16" s="142">
        <v>22926.1</v>
      </c>
      <c r="BI16" s="142">
        <v>24723.599999999999</v>
      </c>
      <c r="BJ16" s="142">
        <v>2990.5</v>
      </c>
      <c r="BK16" s="142">
        <v>4726.3</v>
      </c>
      <c r="BL16" s="142">
        <v>6751.3</v>
      </c>
      <c r="BM16" s="142">
        <v>9089.4</v>
      </c>
      <c r="BN16" s="142">
        <v>11345.5</v>
      </c>
      <c r="BO16" s="142">
        <v>13593.5</v>
      </c>
      <c r="BP16" s="142">
        <v>15623.9</v>
      </c>
      <c r="BQ16" s="142">
        <v>17887.3</v>
      </c>
      <c r="BR16" s="142">
        <v>20048</v>
      </c>
      <c r="BS16" s="142">
        <v>22147.4</v>
      </c>
      <c r="BT16" s="142">
        <v>24331.4</v>
      </c>
      <c r="BU16" s="142">
        <v>26040.2</v>
      </c>
      <c r="BV16" s="142">
        <v>3089.5</v>
      </c>
      <c r="BW16" s="142">
        <v>5054</v>
      </c>
      <c r="BX16" s="142">
        <v>7514.4</v>
      </c>
      <c r="BY16" s="142">
        <v>13040.6</v>
      </c>
      <c r="BZ16" s="142">
        <v>14995</v>
      </c>
      <c r="CA16" s="142">
        <v>15853.5</v>
      </c>
      <c r="CB16" s="142">
        <v>16847.5</v>
      </c>
      <c r="CC16" s="142">
        <v>18033.7</v>
      </c>
      <c r="CD16" s="142">
        <v>19603.599999999999</v>
      </c>
      <c r="CE16" s="142">
        <v>21323</v>
      </c>
      <c r="CF16" s="142">
        <v>23647.3</v>
      </c>
      <c r="CG16" s="142">
        <v>25921.5</v>
      </c>
      <c r="CH16" s="142">
        <v>2018.9</v>
      </c>
      <c r="CI16" s="142">
        <v>3837.3</v>
      </c>
      <c r="CJ16" s="142">
        <v>5946.1</v>
      </c>
      <c r="CK16" s="142">
        <v>8050.5</v>
      </c>
      <c r="CL16" s="142">
        <v>10017.4</v>
      </c>
      <c r="CM16" s="142">
        <v>11544.8</v>
      </c>
      <c r="CN16" s="142">
        <v>14562.8</v>
      </c>
      <c r="CO16" s="142">
        <v>15892.2</v>
      </c>
      <c r="CP16" s="142">
        <v>17570.400000000001</v>
      </c>
      <c r="CQ16" s="142">
        <v>18826.5</v>
      </c>
      <c r="CR16" s="142">
        <v>20164.400000000001</v>
      </c>
      <c r="CS16" s="142">
        <v>22190.3</v>
      </c>
      <c r="CT16" s="142">
        <v>2480.6</v>
      </c>
      <c r="CU16" s="142">
        <v>3744.8</v>
      </c>
      <c r="CV16" s="142">
        <v>5421</v>
      </c>
      <c r="CW16" s="142">
        <v>10523.6</v>
      </c>
      <c r="CX16" s="142">
        <v>11252.7</v>
      </c>
      <c r="CY16" s="142">
        <v>11905.2</v>
      </c>
      <c r="CZ16" s="142">
        <v>13003.6</v>
      </c>
      <c r="DA16" s="142">
        <v>14768.3</v>
      </c>
      <c r="DB16" s="142">
        <v>16181.8</v>
      </c>
      <c r="DC16" s="142">
        <v>17705.2</v>
      </c>
      <c r="DD16" s="142">
        <v>19397.099999999999</v>
      </c>
      <c r="DE16" s="142">
        <v>21619</v>
      </c>
      <c r="DF16" s="142">
        <v>3008.6</v>
      </c>
      <c r="DG16" s="142">
        <v>4054.7</v>
      </c>
      <c r="DH16" s="142">
        <v>5370</v>
      </c>
      <c r="DI16" s="142">
        <v>9879.7000000000007</v>
      </c>
      <c r="DJ16" s="142">
        <v>11312.1</v>
      </c>
      <c r="DK16" s="142">
        <v>12059.3</v>
      </c>
      <c r="DL16" s="142">
        <v>13383</v>
      </c>
      <c r="DM16" s="142">
        <v>14748.7</v>
      </c>
      <c r="DN16" s="142">
        <v>16451.2</v>
      </c>
      <c r="DO16" s="142">
        <v>18037</v>
      </c>
      <c r="DP16" s="142">
        <v>19827.400000000001</v>
      </c>
      <c r="DQ16" s="142">
        <v>21480.7</v>
      </c>
      <c r="DR16" s="142">
        <v>3428.2</v>
      </c>
      <c r="DS16" s="142">
        <v>4307.8</v>
      </c>
      <c r="DT16" s="142">
        <v>5573.4</v>
      </c>
      <c r="DU16" s="142">
        <v>10055.200000000001</v>
      </c>
      <c r="DV16" s="142">
        <v>11110.2</v>
      </c>
      <c r="DW16" s="142">
        <v>12240.8</v>
      </c>
      <c r="DX16" s="142">
        <v>13428.1</v>
      </c>
      <c r="DY16" s="142">
        <v>15068.4</v>
      </c>
      <c r="DZ16" s="142">
        <v>16718.8</v>
      </c>
      <c r="EA16" s="142">
        <v>18492.2</v>
      </c>
      <c r="EB16" s="142">
        <v>20452.900000000001</v>
      </c>
      <c r="EC16" s="142">
        <v>22629.902457039996</v>
      </c>
      <c r="ED16" s="142">
        <v>2917.2</v>
      </c>
      <c r="EE16" s="142">
        <v>3834.2</v>
      </c>
      <c r="EF16" s="142">
        <v>5289.5</v>
      </c>
      <c r="EG16" s="142">
        <v>10046</v>
      </c>
      <c r="EH16" s="142">
        <v>11080.4</v>
      </c>
      <c r="EI16" s="142">
        <v>12206.2</v>
      </c>
      <c r="EJ16" s="142">
        <v>13890</v>
      </c>
      <c r="EK16" s="142">
        <v>17777.2</v>
      </c>
      <c r="EL16" s="142">
        <v>18724.2</v>
      </c>
      <c r="EM16" s="142">
        <v>19511.900000000001</v>
      </c>
      <c r="EN16" s="142">
        <v>20585.7</v>
      </c>
      <c r="EO16" s="142">
        <v>22140.5</v>
      </c>
      <c r="EP16" s="142">
        <v>2155.4</v>
      </c>
      <c r="EQ16" s="142">
        <v>3571.4</v>
      </c>
      <c r="ER16" s="142">
        <v>5251.1</v>
      </c>
      <c r="ES16" s="142">
        <v>12013.6</v>
      </c>
      <c r="ET16" s="142">
        <v>12815.1</v>
      </c>
      <c r="EU16" s="142">
        <v>13857.9</v>
      </c>
      <c r="EV16" s="142">
        <v>14560.5</v>
      </c>
      <c r="EW16" s="142">
        <v>15293.8</v>
      </c>
      <c r="EX16" s="142">
        <v>16088.9</v>
      </c>
      <c r="EY16" s="142">
        <v>16832.5</v>
      </c>
      <c r="EZ16" s="142">
        <v>17820.766867110004</v>
      </c>
      <c r="FA16" s="142">
        <v>19426.113489240004</v>
      </c>
      <c r="FB16" s="142">
        <v>1015.6493754500001</v>
      </c>
      <c r="FC16" s="142">
        <v>1736.9</v>
      </c>
      <c r="FD16" s="142">
        <v>2400.5129320700003</v>
      </c>
      <c r="FE16" s="142">
        <v>3212.2494587600004</v>
      </c>
      <c r="FF16" s="142">
        <v>4168.6223842500003</v>
      </c>
      <c r="FG16" s="142">
        <v>5009.7798826100006</v>
      </c>
      <c r="FH16" s="142">
        <v>13878.894462420001</v>
      </c>
      <c r="FI16" s="142">
        <v>15616.515544560001</v>
      </c>
      <c r="FJ16" s="142">
        <v>7371.3824695600015</v>
      </c>
      <c r="FK16" s="142">
        <v>8356.9233365600012</v>
      </c>
      <c r="FL16" s="142">
        <v>9177.5080493700007</v>
      </c>
      <c r="FM16" s="142">
        <v>10190.937576370001</v>
      </c>
      <c r="FN16" s="142">
        <v>1462.3</v>
      </c>
      <c r="FO16" s="142">
        <v>1986.7656259999999</v>
      </c>
      <c r="FP16" s="142">
        <v>2816.2113849999996</v>
      </c>
      <c r="FQ16" s="142">
        <v>2840.8571939999997</v>
      </c>
      <c r="FR16" s="142">
        <v>2884.3870099999999</v>
      </c>
      <c r="FS16" s="142">
        <v>3003.4772840000001</v>
      </c>
      <c r="FT16" s="142">
        <v>9519.1185281399994</v>
      </c>
      <c r="FU16" s="142">
        <v>10933.764989019999</v>
      </c>
      <c r="FV16" s="142">
        <v>5218.026597</v>
      </c>
      <c r="FW16" s="142">
        <v>6046.8736779999999</v>
      </c>
    </row>
    <row r="17" spans="1:179" x14ac:dyDescent="0.25">
      <c r="A17" s="140" t="s">
        <v>148</v>
      </c>
      <c r="B17" s="142">
        <v>28996.6</v>
      </c>
      <c r="C17" s="142">
        <v>61574.5</v>
      </c>
      <c r="D17" s="142">
        <v>86469.1</v>
      </c>
      <c r="E17" s="142">
        <v>113724</v>
      </c>
      <c r="F17" s="142">
        <v>144273.4</v>
      </c>
      <c r="G17" s="142">
        <v>170046.9</v>
      </c>
      <c r="H17" s="142">
        <v>192506.4</v>
      </c>
      <c r="I17" s="142">
        <v>216661.6</v>
      </c>
      <c r="J17" s="142">
        <v>245475.3</v>
      </c>
      <c r="K17" s="142">
        <v>265873</v>
      </c>
      <c r="L17" s="142">
        <v>294793.40000000002</v>
      </c>
      <c r="M17" s="142">
        <v>338366.6</v>
      </c>
      <c r="N17" s="142">
        <v>43321.1</v>
      </c>
      <c r="O17" s="142">
        <v>74377.899999999994</v>
      </c>
      <c r="P17" s="142">
        <v>101756.2</v>
      </c>
      <c r="Q17" s="142">
        <v>137191.70000000001</v>
      </c>
      <c r="R17" s="142">
        <v>173880.7</v>
      </c>
      <c r="S17" s="142">
        <v>204755</v>
      </c>
      <c r="T17" s="142">
        <v>237581.3</v>
      </c>
      <c r="U17" s="142">
        <v>270669.90000000002</v>
      </c>
      <c r="V17" s="142">
        <v>300991.90000000002</v>
      </c>
      <c r="W17" s="142">
        <v>327670.2</v>
      </c>
      <c r="X17" s="142">
        <v>357031.6</v>
      </c>
      <c r="Y17" s="142">
        <v>408888.9</v>
      </c>
      <c r="Z17" s="142">
        <v>45907.4</v>
      </c>
      <c r="AA17" s="142">
        <v>85662.8</v>
      </c>
      <c r="AB17" s="142">
        <v>121900.2</v>
      </c>
      <c r="AC17" s="142">
        <v>167620.20000000001</v>
      </c>
      <c r="AD17" s="142">
        <v>203294.9</v>
      </c>
      <c r="AE17" s="142">
        <v>236843.5</v>
      </c>
      <c r="AF17" s="142">
        <v>259328.1</v>
      </c>
      <c r="AG17" s="142">
        <v>292134.7</v>
      </c>
      <c r="AH17" s="142">
        <v>320645.09999999998</v>
      </c>
      <c r="AI17" s="142">
        <v>353152.8</v>
      </c>
      <c r="AJ17" s="142">
        <v>389324</v>
      </c>
      <c r="AK17" s="142">
        <v>456881.9</v>
      </c>
      <c r="AL17" s="142">
        <v>62763.6</v>
      </c>
      <c r="AM17" s="142">
        <v>102739.6</v>
      </c>
      <c r="AN17" s="142">
        <v>138917.9</v>
      </c>
      <c r="AO17" s="142">
        <v>175841.7</v>
      </c>
      <c r="AP17" s="142">
        <v>212263.4</v>
      </c>
      <c r="AQ17" s="142">
        <v>244145.6</v>
      </c>
      <c r="AR17" s="142">
        <v>288258.59999999998</v>
      </c>
      <c r="AS17" s="142">
        <v>322454</v>
      </c>
      <c r="AT17" s="142">
        <v>353828.2</v>
      </c>
      <c r="AU17" s="142">
        <v>390253.8</v>
      </c>
      <c r="AV17" s="142">
        <v>427287.5</v>
      </c>
      <c r="AW17" s="142">
        <v>504954.7</v>
      </c>
      <c r="AX17" s="142">
        <v>59605.8</v>
      </c>
      <c r="AY17" s="142">
        <v>97315.8</v>
      </c>
      <c r="AZ17" s="142">
        <v>146151.79999999999</v>
      </c>
      <c r="BA17" s="142">
        <v>179377.3</v>
      </c>
      <c r="BB17" s="142">
        <v>222007.2</v>
      </c>
      <c r="BC17" s="142">
        <v>257955.3</v>
      </c>
      <c r="BD17" s="142">
        <v>291050.5</v>
      </c>
      <c r="BE17" s="142">
        <v>334810.7</v>
      </c>
      <c r="BF17" s="142">
        <v>375168.9</v>
      </c>
      <c r="BG17" s="142">
        <v>407090.9</v>
      </c>
      <c r="BH17" s="142">
        <v>450340.3</v>
      </c>
      <c r="BI17" s="142">
        <v>530169.19999999995</v>
      </c>
      <c r="BJ17" s="142">
        <v>51184.7</v>
      </c>
      <c r="BK17" s="142">
        <v>90434.5</v>
      </c>
      <c r="BL17" s="142">
        <v>131571.5</v>
      </c>
      <c r="BM17" s="142">
        <v>177069.4</v>
      </c>
      <c r="BN17" s="142">
        <v>214018.5</v>
      </c>
      <c r="BO17" s="142">
        <v>260839.4</v>
      </c>
      <c r="BP17" s="142">
        <v>312929.09999999998</v>
      </c>
      <c r="BQ17" s="142">
        <v>353174.4</v>
      </c>
      <c r="BR17" s="142">
        <v>387958.4</v>
      </c>
      <c r="BS17" s="142">
        <v>421192.2</v>
      </c>
      <c r="BT17" s="142">
        <v>470896.3</v>
      </c>
      <c r="BU17" s="142">
        <v>585900.69999999995</v>
      </c>
      <c r="BV17" s="142">
        <v>50271.8</v>
      </c>
      <c r="BW17" s="142">
        <v>82697.2</v>
      </c>
      <c r="BX17" s="142">
        <v>124576.2</v>
      </c>
      <c r="BY17" s="142">
        <v>167295.6</v>
      </c>
      <c r="BZ17" s="142">
        <v>236148.9</v>
      </c>
      <c r="CA17" s="142">
        <v>283627.40000000002</v>
      </c>
      <c r="CB17" s="142">
        <v>325499.59999999998</v>
      </c>
      <c r="CC17" s="142">
        <v>370223</v>
      </c>
      <c r="CD17" s="142">
        <v>425091.1</v>
      </c>
      <c r="CE17" s="142">
        <v>467287.4</v>
      </c>
      <c r="CF17" s="142">
        <v>519629.9</v>
      </c>
      <c r="CG17" s="142">
        <v>649315.4</v>
      </c>
      <c r="CH17" s="142">
        <v>66798.7</v>
      </c>
      <c r="CI17" s="142">
        <v>139018</v>
      </c>
      <c r="CJ17" s="142">
        <v>195553.8</v>
      </c>
      <c r="CK17" s="142">
        <v>256018.3</v>
      </c>
      <c r="CL17" s="142">
        <v>305964.2</v>
      </c>
      <c r="CM17" s="142">
        <v>348005.4</v>
      </c>
      <c r="CN17" s="142">
        <v>405131.5</v>
      </c>
      <c r="CO17" s="142">
        <v>460920.3</v>
      </c>
      <c r="CP17" s="142">
        <v>511584</v>
      </c>
      <c r="CQ17" s="142">
        <v>562338.5</v>
      </c>
      <c r="CR17" s="142">
        <v>613472.69999999995</v>
      </c>
      <c r="CS17" s="142">
        <v>765267.7</v>
      </c>
      <c r="CT17" s="142">
        <v>69329.7</v>
      </c>
      <c r="CU17" s="142">
        <v>130975.3</v>
      </c>
      <c r="CV17" s="142">
        <v>195392.4</v>
      </c>
      <c r="CW17" s="142">
        <v>269921.8</v>
      </c>
      <c r="CX17" s="142">
        <v>323240.2</v>
      </c>
      <c r="CY17" s="142">
        <v>369886</v>
      </c>
      <c r="CZ17" s="142">
        <v>418410.9</v>
      </c>
      <c r="DA17" s="142">
        <v>466188</v>
      </c>
      <c r="DB17" s="142">
        <v>530389.6</v>
      </c>
      <c r="DC17" s="142">
        <v>585594.5</v>
      </c>
      <c r="DD17" s="142">
        <v>641602.6</v>
      </c>
      <c r="DE17" s="142">
        <v>794363.9</v>
      </c>
      <c r="DF17" s="142">
        <v>88557.4</v>
      </c>
      <c r="DG17" s="142">
        <v>161362.70000000001</v>
      </c>
      <c r="DH17" s="142">
        <v>221788.9</v>
      </c>
      <c r="DI17" s="142">
        <v>281935.5</v>
      </c>
      <c r="DJ17" s="142">
        <v>345006.4</v>
      </c>
      <c r="DK17" s="142">
        <v>392377.1</v>
      </c>
      <c r="DL17" s="142">
        <v>443609</v>
      </c>
      <c r="DM17" s="142">
        <v>516353.2</v>
      </c>
      <c r="DN17" s="142">
        <v>570474.9</v>
      </c>
      <c r="DO17" s="142">
        <v>628784.1</v>
      </c>
      <c r="DP17" s="142">
        <v>690117.6</v>
      </c>
      <c r="DQ17" s="142">
        <v>874903.71755335992</v>
      </c>
      <c r="DR17" s="142">
        <v>71739.199999999997</v>
      </c>
      <c r="DS17" s="142">
        <v>141441.79999999999</v>
      </c>
      <c r="DT17" s="142">
        <v>206083.9</v>
      </c>
      <c r="DU17" s="142">
        <v>278298.09999999998</v>
      </c>
      <c r="DV17" s="142">
        <v>335177.90000000002</v>
      </c>
      <c r="DW17" s="142">
        <v>403765.4</v>
      </c>
      <c r="DX17" s="142">
        <v>455649.1</v>
      </c>
      <c r="DY17" s="142">
        <v>521075.8</v>
      </c>
      <c r="DZ17" s="142">
        <v>576896.80000000005</v>
      </c>
      <c r="EA17" s="142">
        <v>639128.6</v>
      </c>
      <c r="EB17" s="142">
        <v>716111.2</v>
      </c>
      <c r="EC17" s="142">
        <v>891229.93554187007</v>
      </c>
      <c r="ED17" s="142">
        <v>76980.5</v>
      </c>
      <c r="EE17" s="142">
        <v>147945.1</v>
      </c>
      <c r="EF17" s="142">
        <v>216467.3</v>
      </c>
      <c r="EG17" s="142">
        <v>286242.3</v>
      </c>
      <c r="EH17" s="142">
        <v>360071.3</v>
      </c>
      <c r="EI17" s="142">
        <v>424034.7</v>
      </c>
      <c r="EJ17" s="142">
        <v>479186.5</v>
      </c>
      <c r="EK17" s="142">
        <v>543015.5</v>
      </c>
      <c r="EL17" s="142">
        <v>612039.6</v>
      </c>
      <c r="EM17" s="142">
        <v>668406</v>
      </c>
      <c r="EN17" s="142">
        <v>750143.9</v>
      </c>
      <c r="EO17" s="142">
        <v>946856.84519508015</v>
      </c>
      <c r="EP17" s="142">
        <v>101889.7</v>
      </c>
      <c r="EQ17" s="142">
        <v>162080.5</v>
      </c>
      <c r="ER17" s="142">
        <v>225412.3</v>
      </c>
      <c r="ES17" s="142">
        <v>317724.5</v>
      </c>
      <c r="ET17" s="142">
        <v>375845.5</v>
      </c>
      <c r="EU17" s="142">
        <v>440173.8</v>
      </c>
      <c r="EV17" s="142">
        <v>516325.6</v>
      </c>
      <c r="EW17" s="142">
        <v>576808.19999999995</v>
      </c>
      <c r="EX17" s="142">
        <v>635688.69999999995</v>
      </c>
      <c r="EY17" s="142">
        <v>695700.4</v>
      </c>
      <c r="EZ17" s="142">
        <v>757695.85741780989</v>
      </c>
      <c r="FA17" s="142">
        <v>978217.71080922987</v>
      </c>
      <c r="FB17" s="142">
        <v>87321.677780779995</v>
      </c>
      <c r="FC17" s="142">
        <v>162930.29999999999</v>
      </c>
      <c r="FD17" s="142">
        <v>226939.71772531001</v>
      </c>
      <c r="FE17" s="142">
        <v>320172.21768810001</v>
      </c>
      <c r="FF17" s="142">
        <v>395186.91377360001</v>
      </c>
      <c r="FG17" s="142">
        <v>465304.76332873001</v>
      </c>
      <c r="FH17" s="142">
        <v>515203.16434906004</v>
      </c>
      <c r="FI17" s="142">
        <v>597130.9090102301</v>
      </c>
      <c r="FJ17" s="142">
        <v>658922.4438817401</v>
      </c>
      <c r="FK17" s="142">
        <v>740637.62476329016</v>
      </c>
      <c r="FL17" s="142">
        <v>824934.38271585014</v>
      </c>
      <c r="FM17" s="142">
        <v>1032629.6121431901</v>
      </c>
      <c r="FN17" s="142">
        <v>99462.1</v>
      </c>
      <c r="FO17" s="142">
        <v>175336.85206771997</v>
      </c>
      <c r="FP17" s="142">
        <v>251806.05680034996</v>
      </c>
      <c r="FQ17" s="142">
        <v>310352.02877336997</v>
      </c>
      <c r="FR17" s="142">
        <v>351459.90007438994</v>
      </c>
      <c r="FS17" s="142">
        <v>388561.29579812003</v>
      </c>
      <c r="FT17" s="142">
        <v>429755.79268780001</v>
      </c>
      <c r="FU17" s="142">
        <v>597130.9090102301</v>
      </c>
      <c r="FV17" s="142">
        <v>536033.93182569998</v>
      </c>
      <c r="FW17" s="142">
        <v>581393.51287643996</v>
      </c>
    </row>
    <row r="18" spans="1:179" x14ac:dyDescent="0.25">
      <c r="A18" s="140" t="s">
        <v>149</v>
      </c>
      <c r="B18" s="142">
        <f t="shared" ref="B18:BM18" si="157">IF(B6="","",SUM(B19:B21))</f>
        <v>3757.5</v>
      </c>
      <c r="C18" s="142">
        <f t="shared" si="157"/>
        <v>8156.7</v>
      </c>
      <c r="D18" s="142">
        <f t="shared" si="157"/>
        <v>12438.499999999998</v>
      </c>
      <c r="E18" s="142">
        <f t="shared" si="157"/>
        <v>15898.199999999999</v>
      </c>
      <c r="F18" s="142">
        <f t="shared" si="157"/>
        <v>21286.3</v>
      </c>
      <c r="G18" s="142">
        <f t="shared" si="157"/>
        <v>26576.799999999999</v>
      </c>
      <c r="H18" s="142">
        <f t="shared" si="157"/>
        <v>30701.999999999996</v>
      </c>
      <c r="I18" s="142">
        <f t="shared" si="157"/>
        <v>37942.6</v>
      </c>
      <c r="J18" s="142">
        <f t="shared" si="157"/>
        <v>42356.2</v>
      </c>
      <c r="K18" s="142">
        <f t="shared" si="157"/>
        <v>46985.9</v>
      </c>
      <c r="L18" s="142">
        <f t="shared" si="157"/>
        <v>53830.7</v>
      </c>
      <c r="M18" s="142">
        <f t="shared" si="157"/>
        <v>60055.099999999991</v>
      </c>
      <c r="N18" s="142">
        <f t="shared" si="157"/>
        <v>5616.2</v>
      </c>
      <c r="O18" s="142">
        <f t="shared" si="157"/>
        <v>9437.9</v>
      </c>
      <c r="P18" s="142">
        <f t="shared" si="157"/>
        <v>12796.2</v>
      </c>
      <c r="Q18" s="142">
        <f t="shared" si="157"/>
        <v>16603.099999999999</v>
      </c>
      <c r="R18" s="142">
        <f t="shared" si="157"/>
        <v>27938.2</v>
      </c>
      <c r="S18" s="142">
        <f t="shared" si="157"/>
        <v>40765.410000000003</v>
      </c>
      <c r="T18" s="142">
        <f t="shared" si="157"/>
        <v>46682.31</v>
      </c>
      <c r="U18" s="142">
        <f t="shared" si="157"/>
        <v>53436.909999999996</v>
      </c>
      <c r="V18" s="142">
        <f t="shared" si="157"/>
        <v>58466.210000000006</v>
      </c>
      <c r="W18" s="142">
        <f t="shared" si="157"/>
        <v>63206.91</v>
      </c>
      <c r="X18" s="142">
        <f t="shared" si="157"/>
        <v>68212.009999999995</v>
      </c>
      <c r="Y18" s="142">
        <f t="shared" si="157"/>
        <v>75509.61</v>
      </c>
      <c r="Z18" s="142">
        <f t="shared" si="157"/>
        <v>5406.2000000000007</v>
      </c>
      <c r="AA18" s="142">
        <f t="shared" si="157"/>
        <v>9955.1999999999989</v>
      </c>
      <c r="AB18" s="142">
        <f t="shared" si="157"/>
        <v>15852.199999999999</v>
      </c>
      <c r="AC18" s="142">
        <f t="shared" si="157"/>
        <v>20551.3</v>
      </c>
      <c r="AD18" s="142">
        <f t="shared" si="157"/>
        <v>29784.3</v>
      </c>
      <c r="AE18" s="142">
        <f t="shared" si="157"/>
        <v>40300.800000000003</v>
      </c>
      <c r="AF18" s="142">
        <f t="shared" si="157"/>
        <v>46486.5</v>
      </c>
      <c r="AG18" s="142">
        <f t="shared" si="157"/>
        <v>51082.6</v>
      </c>
      <c r="AH18" s="142">
        <f t="shared" si="157"/>
        <v>62351.6</v>
      </c>
      <c r="AI18" s="142">
        <f t="shared" si="157"/>
        <v>68756.2</v>
      </c>
      <c r="AJ18" s="142">
        <f t="shared" si="157"/>
        <v>73647</v>
      </c>
      <c r="AK18" s="142">
        <f t="shared" si="157"/>
        <v>80972.600000000006</v>
      </c>
      <c r="AL18" s="142">
        <f t="shared" si="157"/>
        <v>6441.9</v>
      </c>
      <c r="AM18" s="142">
        <f t="shared" si="157"/>
        <v>12391.399999999998</v>
      </c>
      <c r="AN18" s="142">
        <f t="shared" si="157"/>
        <v>19556.3</v>
      </c>
      <c r="AO18" s="142">
        <f t="shared" si="157"/>
        <v>28644.2</v>
      </c>
      <c r="AP18" s="142">
        <f t="shared" si="157"/>
        <v>36791.1</v>
      </c>
      <c r="AQ18" s="142">
        <f t="shared" si="157"/>
        <v>46263.1</v>
      </c>
      <c r="AR18" s="142">
        <f t="shared" si="157"/>
        <v>52068.4</v>
      </c>
      <c r="AS18" s="142">
        <f t="shared" si="157"/>
        <v>57254.5</v>
      </c>
      <c r="AT18" s="142">
        <f t="shared" si="157"/>
        <v>69380.799999999988</v>
      </c>
      <c r="AU18" s="142">
        <f t="shared" si="157"/>
        <v>76431.899999999994</v>
      </c>
      <c r="AV18" s="142">
        <f t="shared" si="157"/>
        <v>84660.9</v>
      </c>
      <c r="AW18" s="142">
        <f t="shared" si="157"/>
        <v>96848.2</v>
      </c>
      <c r="AX18" s="142">
        <f t="shared" si="157"/>
        <v>6909.8</v>
      </c>
      <c r="AY18" s="142">
        <f t="shared" si="157"/>
        <v>12939.099999999999</v>
      </c>
      <c r="AZ18" s="142">
        <f t="shared" si="157"/>
        <v>24965.8</v>
      </c>
      <c r="BA18" s="142">
        <f t="shared" si="157"/>
        <v>64185.1</v>
      </c>
      <c r="BB18" s="142">
        <f t="shared" si="157"/>
        <v>83785.600000000006</v>
      </c>
      <c r="BC18" s="142">
        <f t="shared" si="157"/>
        <v>100972.9</v>
      </c>
      <c r="BD18" s="142">
        <f t="shared" si="157"/>
        <v>123871.7</v>
      </c>
      <c r="BE18" s="142">
        <f t="shared" si="157"/>
        <v>153180.5</v>
      </c>
      <c r="BF18" s="142">
        <f t="shared" si="157"/>
        <v>169277.4</v>
      </c>
      <c r="BG18" s="142">
        <f t="shared" si="157"/>
        <v>197003</v>
      </c>
      <c r="BH18" s="142">
        <f t="shared" si="157"/>
        <v>219077.69999999998</v>
      </c>
      <c r="BI18" s="142">
        <f t="shared" si="157"/>
        <v>248203</v>
      </c>
      <c r="BJ18" s="142">
        <f t="shared" si="157"/>
        <v>7524.8</v>
      </c>
      <c r="BK18" s="142">
        <f t="shared" si="157"/>
        <v>14287.2</v>
      </c>
      <c r="BL18" s="142">
        <f t="shared" si="157"/>
        <v>35572.199999999997</v>
      </c>
      <c r="BM18" s="142">
        <f t="shared" si="157"/>
        <v>42803.1</v>
      </c>
      <c r="BN18" s="142">
        <f t="shared" ref="BN18:DY18" si="158">IF(BN6="","",SUM(BN19:BN21))</f>
        <v>89172.3</v>
      </c>
      <c r="BO18" s="142">
        <f t="shared" si="158"/>
        <v>112237.9</v>
      </c>
      <c r="BP18" s="142">
        <f t="shared" si="158"/>
        <v>131363.90000000002</v>
      </c>
      <c r="BQ18" s="142">
        <f t="shared" si="158"/>
        <v>155387.29999999999</v>
      </c>
      <c r="BR18" s="142">
        <f t="shared" si="158"/>
        <v>180341.2</v>
      </c>
      <c r="BS18" s="142">
        <f t="shared" si="158"/>
        <v>193374.8</v>
      </c>
      <c r="BT18" s="142">
        <f t="shared" si="158"/>
        <v>226975.8</v>
      </c>
      <c r="BU18" s="142">
        <f t="shared" si="158"/>
        <v>254801</v>
      </c>
      <c r="BV18" s="142">
        <f t="shared" si="158"/>
        <v>6442.8</v>
      </c>
      <c r="BW18" s="142">
        <f t="shared" si="158"/>
        <v>13433.900000000001</v>
      </c>
      <c r="BX18" s="142">
        <f t="shared" si="158"/>
        <v>38572.400000000001</v>
      </c>
      <c r="BY18" s="142">
        <f t="shared" si="158"/>
        <v>55479.199999999997</v>
      </c>
      <c r="BZ18" s="142">
        <f t="shared" si="158"/>
        <v>84910</v>
      </c>
      <c r="CA18" s="142">
        <f t="shared" si="158"/>
        <v>118660.6</v>
      </c>
      <c r="CB18" s="142">
        <f t="shared" si="158"/>
        <v>142095.5</v>
      </c>
      <c r="CC18" s="142">
        <f t="shared" si="158"/>
        <v>160758.70000000001</v>
      </c>
      <c r="CD18" s="142">
        <f t="shared" si="158"/>
        <v>183645.09999999998</v>
      </c>
      <c r="CE18" s="142">
        <f t="shared" si="158"/>
        <v>214083.5</v>
      </c>
      <c r="CF18" s="142">
        <f t="shared" si="158"/>
        <v>228841.60000000001</v>
      </c>
      <c r="CG18" s="142">
        <f t="shared" si="158"/>
        <v>262445.7</v>
      </c>
      <c r="CH18" s="142">
        <f t="shared" si="158"/>
        <v>6806.5</v>
      </c>
      <c r="CI18" s="142">
        <f t="shared" si="158"/>
        <v>16095.099999999999</v>
      </c>
      <c r="CJ18" s="142">
        <f t="shared" si="158"/>
        <v>39887.300000000003</v>
      </c>
      <c r="CK18" s="142">
        <f t="shared" si="158"/>
        <v>58066</v>
      </c>
      <c r="CL18" s="142">
        <f t="shared" si="158"/>
        <v>95826.3</v>
      </c>
      <c r="CM18" s="142">
        <f t="shared" si="158"/>
        <v>119023.3</v>
      </c>
      <c r="CN18" s="142">
        <f t="shared" si="158"/>
        <v>136903.70000000001</v>
      </c>
      <c r="CO18" s="142">
        <f t="shared" si="158"/>
        <v>155929.90000000002</v>
      </c>
      <c r="CP18" s="142">
        <f t="shared" si="158"/>
        <v>172210.5</v>
      </c>
      <c r="CQ18" s="142">
        <f t="shared" si="158"/>
        <v>198446.09999999998</v>
      </c>
      <c r="CR18" s="142">
        <f t="shared" si="158"/>
        <v>225618.4</v>
      </c>
      <c r="CS18" s="142">
        <f t="shared" si="158"/>
        <v>243893.59999999998</v>
      </c>
      <c r="CT18" s="142">
        <f t="shared" si="158"/>
        <v>6125.4000000000005</v>
      </c>
      <c r="CU18" s="142">
        <f t="shared" si="158"/>
        <v>20939.599999999999</v>
      </c>
      <c r="CV18" s="142">
        <f t="shared" si="158"/>
        <v>35432.800000000003</v>
      </c>
      <c r="CW18" s="142">
        <f t="shared" si="158"/>
        <v>64988.5</v>
      </c>
      <c r="CX18" s="142">
        <f t="shared" si="158"/>
        <v>94952.5</v>
      </c>
      <c r="CY18" s="142">
        <f t="shared" si="158"/>
        <v>133218.29999999999</v>
      </c>
      <c r="CZ18" s="142">
        <f t="shared" si="158"/>
        <v>150982.70000000001</v>
      </c>
      <c r="DA18" s="142">
        <f t="shared" si="158"/>
        <v>176978.7</v>
      </c>
      <c r="DB18" s="142">
        <f t="shared" si="158"/>
        <v>201187.9</v>
      </c>
      <c r="DC18" s="142">
        <f t="shared" si="158"/>
        <v>226788</v>
      </c>
      <c r="DD18" s="142">
        <f t="shared" si="158"/>
        <v>242562</v>
      </c>
      <c r="DE18" s="142">
        <f t="shared" si="158"/>
        <v>275077.09999999998</v>
      </c>
      <c r="DF18" s="142">
        <f t="shared" si="158"/>
        <v>8228.2000000000007</v>
      </c>
      <c r="DG18" s="142">
        <f t="shared" si="158"/>
        <v>31559.5</v>
      </c>
      <c r="DH18" s="142">
        <f t="shared" si="158"/>
        <v>56218.600000000006</v>
      </c>
      <c r="DI18" s="142">
        <f t="shared" si="158"/>
        <v>94177.4</v>
      </c>
      <c r="DJ18" s="142">
        <f t="shared" si="158"/>
        <v>111901.79999999999</v>
      </c>
      <c r="DK18" s="142">
        <f t="shared" si="158"/>
        <v>143977.79999999999</v>
      </c>
      <c r="DL18" s="142">
        <f t="shared" si="158"/>
        <v>169691.9</v>
      </c>
      <c r="DM18" s="142">
        <f t="shared" si="158"/>
        <v>196462.8</v>
      </c>
      <c r="DN18" s="142">
        <f t="shared" si="158"/>
        <v>216834.5</v>
      </c>
      <c r="DO18" s="142">
        <f t="shared" si="158"/>
        <v>250480.5</v>
      </c>
      <c r="DP18" s="142">
        <f t="shared" si="158"/>
        <v>267051.90000000002</v>
      </c>
      <c r="DQ18" s="142">
        <f t="shared" si="158"/>
        <v>318240.19080752</v>
      </c>
      <c r="DR18" s="142">
        <f t="shared" si="158"/>
        <v>9165.5</v>
      </c>
      <c r="DS18" s="142">
        <f t="shared" si="158"/>
        <v>32322.800000000003</v>
      </c>
      <c r="DT18" s="142">
        <f t="shared" si="158"/>
        <v>59065.8</v>
      </c>
      <c r="DU18" s="142">
        <f t="shared" si="158"/>
        <v>80799.600000000006</v>
      </c>
      <c r="DV18" s="142">
        <f t="shared" si="158"/>
        <v>116419.79999999999</v>
      </c>
      <c r="DW18" s="142">
        <f t="shared" si="158"/>
        <v>156713.09999999998</v>
      </c>
      <c r="DX18" s="142">
        <f t="shared" si="158"/>
        <v>200319.8</v>
      </c>
      <c r="DY18" s="142">
        <f t="shared" si="158"/>
        <v>219859.6</v>
      </c>
      <c r="DZ18" s="142">
        <f t="shared" ref="DZ18:EP18" si="159">IF(DZ6="","",SUM(DZ19:DZ21))</f>
        <v>254537.59999999998</v>
      </c>
      <c r="EA18" s="142">
        <f t="shared" si="159"/>
        <v>270963.59999999998</v>
      </c>
      <c r="EB18" s="142">
        <f t="shared" si="159"/>
        <v>302853.7</v>
      </c>
      <c r="EC18" s="142">
        <f t="shared" si="159"/>
        <v>393483.09843742003</v>
      </c>
      <c r="ED18" s="142">
        <f t="shared" si="159"/>
        <v>26773.599999999999</v>
      </c>
      <c r="EE18" s="142">
        <f t="shared" si="159"/>
        <v>48634.9</v>
      </c>
      <c r="EF18" s="142">
        <f t="shared" si="159"/>
        <v>91059.5</v>
      </c>
      <c r="EG18" s="142">
        <f t="shared" si="159"/>
        <v>103555.79999999999</v>
      </c>
      <c r="EH18" s="142">
        <f t="shared" si="159"/>
        <v>148486.70000000001</v>
      </c>
      <c r="EI18" s="142">
        <f t="shared" si="159"/>
        <v>178016.2</v>
      </c>
      <c r="EJ18" s="142">
        <f t="shared" si="159"/>
        <v>207927.69999999998</v>
      </c>
      <c r="EK18" s="142">
        <f t="shared" si="159"/>
        <v>224280.8</v>
      </c>
      <c r="EL18" s="142">
        <f t="shared" si="159"/>
        <v>259203.09999999998</v>
      </c>
      <c r="EM18" s="142">
        <f t="shared" si="159"/>
        <v>276832.09999999998</v>
      </c>
      <c r="EN18" s="142">
        <f t="shared" si="159"/>
        <v>317223.5</v>
      </c>
      <c r="EO18" s="142">
        <f t="shared" si="159"/>
        <v>347875.28844381997</v>
      </c>
      <c r="EP18" s="142">
        <f t="shared" si="159"/>
        <v>10347.699999999999</v>
      </c>
      <c r="EQ18" s="142">
        <f t="shared" ref="EQ18:EV18" si="160">IF(EQ6="","",SUM(EQ19:EQ21))</f>
        <v>30418.7</v>
      </c>
      <c r="ER18" s="142">
        <f t="shared" si="160"/>
        <v>65135.9</v>
      </c>
      <c r="ES18" s="142">
        <f t="shared" si="160"/>
        <v>106126.29999999999</v>
      </c>
      <c r="ET18" s="142">
        <f t="shared" si="160"/>
        <v>157859</v>
      </c>
      <c r="EU18" s="142">
        <f t="shared" si="160"/>
        <v>190190.1</v>
      </c>
      <c r="EV18" s="142">
        <f t="shared" si="160"/>
        <v>218205.6</v>
      </c>
      <c r="EW18" s="142">
        <f t="shared" ref="EW18:EY18" si="161">IF(EW6="","",SUM(EW19:EW21))</f>
        <v>249358.5</v>
      </c>
      <c r="EX18" s="142">
        <f t="shared" si="161"/>
        <v>265509.90000000002</v>
      </c>
      <c r="EY18" s="142">
        <f t="shared" si="161"/>
        <v>289795.40000000002</v>
      </c>
      <c r="EZ18" s="142"/>
      <c r="FA18" s="142">
        <f t="shared" ref="FA18:FC18" si="162">IF(FA6="","",SUM(FA19:FA21))</f>
        <v>358114.65290122997</v>
      </c>
      <c r="FB18" s="142">
        <f t="shared" si="162"/>
        <v>17300.826258139998</v>
      </c>
      <c r="FC18" s="142">
        <f t="shared" si="162"/>
        <v>38835.800000000003</v>
      </c>
      <c r="FD18" s="142">
        <f t="shared" ref="FD18:FE18" si="163">IF(FD6="","",SUM(FD19:FD21))</f>
        <v>93508.385195690003</v>
      </c>
      <c r="FE18" s="142">
        <f t="shared" si="163"/>
        <v>104857.14116317</v>
      </c>
      <c r="FF18" s="142">
        <f t="shared" ref="FF18:FG18" si="164">IF(FF6="","",SUM(FF19:FF21))</f>
        <v>166964.79016888002</v>
      </c>
      <c r="FG18" s="142">
        <f t="shared" si="164"/>
        <v>188133.48155348998</v>
      </c>
      <c r="FH18" s="142">
        <f t="shared" ref="FH18:FL18" si="165">IF(FH6="","",SUM(FH19:FH21))</f>
        <v>207531.81983028998</v>
      </c>
      <c r="FI18" s="142">
        <f t="shared" si="165"/>
        <v>264743.11798658001</v>
      </c>
      <c r="FJ18" s="142">
        <f t="shared" si="165"/>
        <v>280540.88057594997</v>
      </c>
      <c r="FK18" s="142">
        <f t="shared" si="165"/>
        <v>300070.58043153997</v>
      </c>
      <c r="FL18" s="142">
        <f t="shared" si="165"/>
        <v>336406.96723463002</v>
      </c>
      <c r="FM18" s="142">
        <f t="shared" ref="FM18:FO18" si="166">IF(FM6="","",SUM(FM19:FM21))</f>
        <v>373031.26261239999</v>
      </c>
      <c r="FN18" s="142">
        <f t="shared" si="166"/>
        <v>11480.1</v>
      </c>
      <c r="FO18" s="142">
        <f t="shared" si="166"/>
        <v>32144.480294740002</v>
      </c>
      <c r="FP18" s="142">
        <f t="shared" ref="FP18:FQ18" si="167">IF(FP6="","",SUM(FP19:FP21))</f>
        <v>74892.142640559992</v>
      </c>
      <c r="FQ18" s="142">
        <f t="shared" si="167"/>
        <v>114119.81697208001</v>
      </c>
      <c r="FR18" s="142">
        <f t="shared" ref="FR18:FS18" si="168">IF(FR6="","",SUM(FR19:FR21))</f>
        <v>151207.21555657999</v>
      </c>
      <c r="FS18" s="142">
        <f t="shared" si="168"/>
        <v>193552.6146883</v>
      </c>
      <c r="FT18" s="142">
        <f t="shared" ref="FT18:FU18" si="169">IF(FT6="","",SUM(FT19:FT21))</f>
        <v>223334.58667320997</v>
      </c>
      <c r="FU18" s="142">
        <f t="shared" si="169"/>
        <v>238797.10653414996</v>
      </c>
      <c r="FV18" s="142">
        <f t="shared" ref="FV18:FW18" si="170">IF(FV6="","",SUM(FV19:FV21))</f>
        <v>263373.74861483998</v>
      </c>
      <c r="FW18" s="142">
        <f t="shared" si="170"/>
        <v>284258.20994624001</v>
      </c>
    </row>
    <row r="19" spans="1:179" x14ac:dyDescent="0.25">
      <c r="A19" s="140" t="s">
        <v>150</v>
      </c>
      <c r="B19" s="142">
        <v>2379.6999999999998</v>
      </c>
      <c r="C19" s="142">
        <v>5024.5</v>
      </c>
      <c r="D19" s="142">
        <v>7672.4</v>
      </c>
      <c r="E19" s="142">
        <v>10404.299999999999</v>
      </c>
      <c r="F19" s="142">
        <v>11152.3</v>
      </c>
      <c r="G19" s="142">
        <v>15754.3</v>
      </c>
      <c r="H19" s="142">
        <v>18451.099999999999</v>
      </c>
      <c r="I19" s="142">
        <v>21255.5</v>
      </c>
      <c r="J19" s="142">
        <v>24046.3</v>
      </c>
      <c r="K19" s="142">
        <v>26833.1</v>
      </c>
      <c r="L19" s="142">
        <v>29718.6</v>
      </c>
      <c r="M19" s="142">
        <v>33320.699999999997</v>
      </c>
      <c r="N19" s="142">
        <v>3534.7</v>
      </c>
      <c r="O19" s="142">
        <v>6236.8</v>
      </c>
      <c r="P19" s="142">
        <v>7104.9</v>
      </c>
      <c r="Q19" s="142">
        <v>7983</v>
      </c>
      <c r="R19" s="142">
        <v>15723.6</v>
      </c>
      <c r="S19" s="142">
        <v>18470.7</v>
      </c>
      <c r="T19" s="142">
        <v>21937.7</v>
      </c>
      <c r="U19" s="142">
        <v>24985.8</v>
      </c>
      <c r="V19" s="142">
        <v>28457.599999999999</v>
      </c>
      <c r="W19" s="142">
        <v>31806.799999999999</v>
      </c>
      <c r="X19" s="142">
        <v>34567.699999999997</v>
      </c>
      <c r="Y19" s="142">
        <v>37946.400000000001</v>
      </c>
      <c r="Z19" s="142">
        <v>3628.5</v>
      </c>
      <c r="AA19" s="142">
        <v>6824</v>
      </c>
      <c r="AB19" s="142">
        <v>10200.9</v>
      </c>
      <c r="AC19" s="142">
        <v>13935.7</v>
      </c>
      <c r="AD19" s="142">
        <v>17363.099999999999</v>
      </c>
      <c r="AE19" s="142">
        <v>20946</v>
      </c>
      <c r="AF19" s="142">
        <v>24646.3</v>
      </c>
      <c r="AG19" s="142">
        <v>28184.799999999999</v>
      </c>
      <c r="AH19" s="142">
        <v>31995.9</v>
      </c>
      <c r="AI19" s="142">
        <v>35698.199999999997</v>
      </c>
      <c r="AJ19" s="142">
        <v>39624.400000000001</v>
      </c>
      <c r="AK19" s="142">
        <v>43731.4</v>
      </c>
      <c r="AL19" s="142">
        <v>4207.8999999999996</v>
      </c>
      <c r="AM19" s="142">
        <v>8535.7999999999993</v>
      </c>
      <c r="AN19" s="142">
        <v>12728.9</v>
      </c>
      <c r="AO19" s="142">
        <v>17252.3</v>
      </c>
      <c r="AP19" s="142">
        <v>21615.5</v>
      </c>
      <c r="AQ19" s="142">
        <v>25925.3</v>
      </c>
      <c r="AR19" s="142">
        <v>30304.400000000001</v>
      </c>
      <c r="AS19" s="142">
        <v>34731</v>
      </c>
      <c r="AT19" s="142">
        <v>39351.699999999997</v>
      </c>
      <c r="AU19" s="142">
        <v>44435.199999999997</v>
      </c>
      <c r="AV19" s="142">
        <v>49033.599999999999</v>
      </c>
      <c r="AW19" s="142">
        <v>54356.3</v>
      </c>
      <c r="AX19" s="142">
        <v>5280.8</v>
      </c>
      <c r="AY19" s="142">
        <v>9665.5</v>
      </c>
      <c r="AZ19" s="142">
        <v>15333.9</v>
      </c>
      <c r="BA19" s="142">
        <v>19730.2</v>
      </c>
      <c r="BB19" s="142">
        <v>24468.2</v>
      </c>
      <c r="BC19" s="142">
        <v>29266.799999999999</v>
      </c>
      <c r="BD19" s="142">
        <v>34196.1</v>
      </c>
      <c r="BE19" s="142">
        <v>39043.599999999999</v>
      </c>
      <c r="BF19" s="142">
        <v>44991.4</v>
      </c>
      <c r="BG19" s="142">
        <v>50084.7</v>
      </c>
      <c r="BH19" s="142">
        <v>55475.5</v>
      </c>
      <c r="BI19" s="142">
        <v>61241.9</v>
      </c>
      <c r="BJ19" s="142">
        <v>5736.1</v>
      </c>
      <c r="BK19" s="142">
        <v>10854.3</v>
      </c>
      <c r="BL19" s="142">
        <v>16034.9</v>
      </c>
      <c r="BM19" s="142">
        <v>21889.9</v>
      </c>
      <c r="BN19" s="142">
        <v>27284.5</v>
      </c>
      <c r="BO19" s="142">
        <v>32694.6</v>
      </c>
      <c r="BP19" s="142">
        <v>38237.1</v>
      </c>
      <c r="BQ19" s="142">
        <v>43663.1</v>
      </c>
      <c r="BR19" s="142">
        <v>49632.7</v>
      </c>
      <c r="BS19" s="142">
        <v>55350.9</v>
      </c>
      <c r="BT19" s="142">
        <v>60524.1</v>
      </c>
      <c r="BU19" s="142">
        <v>66770.2</v>
      </c>
      <c r="BV19" s="142">
        <v>5418.9</v>
      </c>
      <c r="BW19" s="142">
        <v>11246.1</v>
      </c>
      <c r="BX19" s="142">
        <v>17066.2</v>
      </c>
      <c r="BY19" s="142">
        <v>23310.2</v>
      </c>
      <c r="BZ19" s="142">
        <v>29372.799999999999</v>
      </c>
      <c r="CA19" s="142">
        <v>35367.1</v>
      </c>
      <c r="CB19" s="142">
        <v>41380.6</v>
      </c>
      <c r="CC19" s="142">
        <v>47407.9</v>
      </c>
      <c r="CD19" s="142">
        <v>53806.1</v>
      </c>
      <c r="CE19" s="142">
        <v>60238.3</v>
      </c>
      <c r="CF19" s="142">
        <v>66914.8</v>
      </c>
      <c r="CG19" s="142">
        <v>74083.5</v>
      </c>
      <c r="CH19" s="142">
        <v>5542</v>
      </c>
      <c r="CI19" s="142">
        <v>10017.799999999999</v>
      </c>
      <c r="CJ19" s="142">
        <v>14526.4</v>
      </c>
      <c r="CK19" s="142">
        <v>19250.599999999999</v>
      </c>
      <c r="CL19" s="142">
        <v>23467.7</v>
      </c>
      <c r="CM19" s="142">
        <v>28362.5</v>
      </c>
      <c r="CN19" s="142">
        <v>32798.800000000003</v>
      </c>
      <c r="CO19" s="142">
        <v>37104.400000000001</v>
      </c>
      <c r="CP19" s="142">
        <v>42376.9</v>
      </c>
      <c r="CQ19" s="142">
        <v>47115.8</v>
      </c>
      <c r="CR19" s="142">
        <v>51460.5</v>
      </c>
      <c r="CS19" s="142">
        <v>56272.4</v>
      </c>
      <c r="CT19" s="142">
        <v>4959.1000000000004</v>
      </c>
      <c r="CU19" s="142">
        <v>10840</v>
      </c>
      <c r="CV19" s="142">
        <v>15979.5</v>
      </c>
      <c r="CW19" s="142">
        <v>20727.400000000001</v>
      </c>
      <c r="CX19" s="142">
        <v>25648.1</v>
      </c>
      <c r="CY19" s="142">
        <v>30507.7</v>
      </c>
      <c r="CZ19" s="142">
        <v>35301.599999999999</v>
      </c>
      <c r="DA19" s="142">
        <v>40195.4</v>
      </c>
      <c r="DB19" s="142">
        <v>44984.7</v>
      </c>
      <c r="DC19" s="142">
        <v>49976.4</v>
      </c>
      <c r="DD19" s="142">
        <v>54882.2</v>
      </c>
      <c r="DE19" s="142">
        <v>59906.8</v>
      </c>
      <c r="DF19" s="142">
        <v>6117.1</v>
      </c>
      <c r="DG19" s="142">
        <v>11106.7</v>
      </c>
      <c r="DH19" s="142">
        <v>16867.400000000001</v>
      </c>
      <c r="DI19" s="142">
        <v>22078.1</v>
      </c>
      <c r="DJ19" s="142">
        <v>27059</v>
      </c>
      <c r="DK19" s="142">
        <v>32175.7</v>
      </c>
      <c r="DL19" s="142">
        <v>37593.4</v>
      </c>
      <c r="DM19" s="142">
        <v>42698.8</v>
      </c>
      <c r="DN19" s="142">
        <v>47770.6</v>
      </c>
      <c r="DO19" s="142">
        <v>52861.9</v>
      </c>
      <c r="DP19" s="142">
        <v>58206.5</v>
      </c>
      <c r="DQ19" s="142">
        <v>63458.292559470006</v>
      </c>
      <c r="DR19" s="142">
        <v>6764.1</v>
      </c>
      <c r="DS19" s="142">
        <v>11648.7</v>
      </c>
      <c r="DT19" s="142">
        <v>17347.2</v>
      </c>
      <c r="DU19" s="142">
        <v>22632.3</v>
      </c>
      <c r="DV19" s="142">
        <v>28514.1</v>
      </c>
      <c r="DW19" s="142">
        <v>58979.9</v>
      </c>
      <c r="DX19" s="142">
        <v>64177.1</v>
      </c>
      <c r="DY19" s="142">
        <v>69512</v>
      </c>
      <c r="DZ19" s="142">
        <v>74910.899999999994</v>
      </c>
      <c r="EA19" s="142">
        <v>80743</v>
      </c>
      <c r="EB19" s="142">
        <v>86247.7</v>
      </c>
      <c r="EC19" s="142">
        <v>145909.14689758001</v>
      </c>
      <c r="ED19" s="142">
        <v>6079.2</v>
      </c>
      <c r="EE19" s="142">
        <v>11706</v>
      </c>
      <c r="EF19" s="142">
        <v>17752.099999999999</v>
      </c>
      <c r="EG19" s="142">
        <v>23751.8</v>
      </c>
      <c r="EH19" s="142">
        <v>29254</v>
      </c>
      <c r="EI19" s="142">
        <v>35470.400000000001</v>
      </c>
      <c r="EJ19" s="142">
        <v>41454.199999999997</v>
      </c>
      <c r="EK19" s="142">
        <v>47073.3</v>
      </c>
      <c r="EL19" s="142">
        <v>52936.5</v>
      </c>
      <c r="EM19" s="142">
        <v>58919.4</v>
      </c>
      <c r="EN19" s="142">
        <v>64501</v>
      </c>
      <c r="EO19" s="142">
        <v>71147.488061590004</v>
      </c>
      <c r="EP19" s="142">
        <v>8031.9</v>
      </c>
      <c r="EQ19" s="142">
        <v>13646.2</v>
      </c>
      <c r="ER19" s="142">
        <v>19769.7</v>
      </c>
      <c r="ES19" s="142">
        <v>26041.599999999999</v>
      </c>
      <c r="ET19" s="142">
        <v>31976.3</v>
      </c>
      <c r="EU19" s="142">
        <v>37740.800000000003</v>
      </c>
      <c r="EV19" s="142">
        <v>44603.1</v>
      </c>
      <c r="EW19" s="142">
        <v>50922.8</v>
      </c>
      <c r="EX19" s="142">
        <v>56809.1</v>
      </c>
      <c r="EY19" s="142">
        <v>63733.8</v>
      </c>
      <c r="EZ19" s="142">
        <v>69769.375544750001</v>
      </c>
      <c r="FA19" s="142">
        <v>85406.510481759993</v>
      </c>
      <c r="FB19" s="142">
        <v>7184.5706911699999</v>
      </c>
      <c r="FC19" s="142">
        <v>12934.2</v>
      </c>
      <c r="FD19" s="142">
        <v>19202.79037472</v>
      </c>
      <c r="FE19" s="142">
        <v>25302.081312269998</v>
      </c>
      <c r="FF19" s="142">
        <v>31734.318390499997</v>
      </c>
      <c r="FG19" s="142">
        <v>37949.210183470001</v>
      </c>
      <c r="FH19" s="142">
        <v>44542.590885930003</v>
      </c>
      <c r="FI19" s="142">
        <v>50747.551613660005</v>
      </c>
      <c r="FJ19" s="142">
        <v>57215.724933570003</v>
      </c>
      <c r="FK19" s="142">
        <v>64244.298573410008</v>
      </c>
      <c r="FL19" s="142">
        <v>70495.421548910002</v>
      </c>
      <c r="FM19" s="142">
        <v>77472.366777190007</v>
      </c>
      <c r="FN19" s="142">
        <v>7334</v>
      </c>
      <c r="FO19" s="142">
        <v>12833.586339519999</v>
      </c>
      <c r="FP19" s="142">
        <v>18592.967902509998</v>
      </c>
      <c r="FQ19" s="142">
        <v>24819.483083319999</v>
      </c>
      <c r="FR19" s="142">
        <v>30690.185643680001</v>
      </c>
      <c r="FS19" s="142">
        <v>36539.236991819998</v>
      </c>
      <c r="FT19" s="142">
        <v>43286.229073670002</v>
      </c>
      <c r="FU19" s="142">
        <v>50442.863960850002</v>
      </c>
      <c r="FV19" s="142">
        <v>57367.055254760002</v>
      </c>
      <c r="FW19" s="142">
        <v>64185.818335739998</v>
      </c>
    </row>
    <row r="20" spans="1:179" x14ac:dyDescent="0.25">
      <c r="A20" s="140" t="s">
        <v>151</v>
      </c>
      <c r="B20" s="142">
        <v>1360.8</v>
      </c>
      <c r="C20" s="142">
        <v>2075.6999999999998</v>
      </c>
      <c r="D20" s="142">
        <v>2821.7</v>
      </c>
      <c r="E20" s="142">
        <v>3503.4</v>
      </c>
      <c r="F20" s="142">
        <v>4044.1</v>
      </c>
      <c r="G20" s="142">
        <v>4684.8</v>
      </c>
      <c r="H20" s="142">
        <v>5361.6</v>
      </c>
      <c r="I20" s="142">
        <v>6198</v>
      </c>
      <c r="J20" s="142">
        <v>6512</v>
      </c>
      <c r="K20" s="142">
        <v>7905.9</v>
      </c>
      <c r="L20" s="142">
        <v>9240.5</v>
      </c>
      <c r="M20" s="142">
        <v>10453.1</v>
      </c>
      <c r="N20" s="142">
        <v>2038.3</v>
      </c>
      <c r="O20" s="142">
        <v>2965.2</v>
      </c>
      <c r="P20" s="142">
        <v>3606.1</v>
      </c>
      <c r="Q20" s="142">
        <v>4019.5</v>
      </c>
      <c r="R20" s="142">
        <v>5118.1000000000004</v>
      </c>
      <c r="S20" s="142">
        <v>11087</v>
      </c>
      <c r="T20" s="142">
        <v>12057.4</v>
      </c>
      <c r="U20" s="142">
        <v>12674.8</v>
      </c>
      <c r="V20" s="142">
        <v>13499.2</v>
      </c>
      <c r="W20" s="142">
        <v>14568.8</v>
      </c>
      <c r="X20" s="142">
        <v>15836</v>
      </c>
      <c r="Y20" s="142">
        <v>19383.2</v>
      </c>
      <c r="Z20" s="142">
        <v>1729.1</v>
      </c>
      <c r="AA20" s="142">
        <v>2440.3000000000002</v>
      </c>
      <c r="AB20" s="142">
        <v>3005.9</v>
      </c>
      <c r="AC20" s="142">
        <v>3729</v>
      </c>
      <c r="AD20" s="142">
        <v>4217.2</v>
      </c>
      <c r="AE20" s="142">
        <v>5300.9</v>
      </c>
      <c r="AF20" s="142">
        <v>6299.8</v>
      </c>
      <c r="AG20" s="142">
        <v>7060.7</v>
      </c>
      <c r="AH20" s="142">
        <v>8109.1</v>
      </c>
      <c r="AI20" s="142">
        <v>8885.2000000000007</v>
      </c>
      <c r="AJ20" s="142">
        <v>9474.2000000000007</v>
      </c>
      <c r="AK20" s="142">
        <v>11316</v>
      </c>
      <c r="AL20" s="142">
        <v>2013.7</v>
      </c>
      <c r="AM20" s="142">
        <v>3079.8</v>
      </c>
      <c r="AN20" s="142">
        <v>4099.3</v>
      </c>
      <c r="AO20" s="142">
        <v>5040.7</v>
      </c>
      <c r="AP20" s="142">
        <v>5984.1</v>
      </c>
      <c r="AQ20" s="142">
        <v>6846.8</v>
      </c>
      <c r="AR20" s="142">
        <v>7982.5</v>
      </c>
      <c r="AS20" s="142">
        <v>8677.1</v>
      </c>
      <c r="AT20" s="142">
        <v>9353.2000000000007</v>
      </c>
      <c r="AU20" s="142">
        <v>9985.6</v>
      </c>
      <c r="AV20" s="142">
        <v>11049.7</v>
      </c>
      <c r="AW20" s="142">
        <v>13219.7</v>
      </c>
      <c r="AX20" s="142">
        <v>1336.5</v>
      </c>
      <c r="AY20" s="142">
        <v>1996.8</v>
      </c>
      <c r="AZ20" s="142">
        <v>3731.9</v>
      </c>
      <c r="BA20" s="142">
        <v>4348.7</v>
      </c>
      <c r="BB20" s="142">
        <v>6080.7</v>
      </c>
      <c r="BC20" s="142">
        <v>7002.9</v>
      </c>
      <c r="BD20" s="142">
        <v>10250.4</v>
      </c>
      <c r="BE20" s="142">
        <v>11046.3</v>
      </c>
      <c r="BF20" s="142">
        <v>11940.1</v>
      </c>
      <c r="BG20" s="142">
        <v>19008.5</v>
      </c>
      <c r="BH20" s="142">
        <v>20215.400000000001</v>
      </c>
      <c r="BI20" s="142">
        <v>25643.200000000001</v>
      </c>
      <c r="BJ20" s="142">
        <v>1765.4</v>
      </c>
      <c r="BK20" s="142">
        <v>2753.2</v>
      </c>
      <c r="BL20" s="142">
        <v>4470.3</v>
      </c>
      <c r="BM20" s="142">
        <v>5537.6</v>
      </c>
      <c r="BN20" s="142">
        <v>6718</v>
      </c>
      <c r="BO20" s="142">
        <v>8355.4</v>
      </c>
      <c r="BP20" s="142">
        <v>11935.7</v>
      </c>
      <c r="BQ20" s="142">
        <v>13224.9</v>
      </c>
      <c r="BR20" s="142">
        <v>14585.8</v>
      </c>
      <c r="BS20" s="142">
        <v>15938.4</v>
      </c>
      <c r="BT20" s="142">
        <v>17510.900000000001</v>
      </c>
      <c r="BU20" s="142">
        <v>22684.2</v>
      </c>
      <c r="BV20" s="142">
        <v>993.3</v>
      </c>
      <c r="BW20" s="142">
        <v>2094.8000000000002</v>
      </c>
      <c r="BX20" s="142">
        <v>3480.4</v>
      </c>
      <c r="BY20" s="142">
        <v>4643.2</v>
      </c>
      <c r="BZ20" s="142">
        <v>5811</v>
      </c>
      <c r="CA20" s="142">
        <v>7265.3</v>
      </c>
      <c r="CB20" s="142">
        <v>9467</v>
      </c>
      <c r="CC20" s="142">
        <v>13233</v>
      </c>
      <c r="CD20" s="142">
        <v>14408.6</v>
      </c>
      <c r="CE20" s="142">
        <v>15585</v>
      </c>
      <c r="CF20" s="142">
        <v>17084.599999999999</v>
      </c>
      <c r="CG20" s="142">
        <v>22210.1</v>
      </c>
      <c r="CH20" s="142">
        <v>860.9</v>
      </c>
      <c r="CI20" s="142">
        <v>1836.1</v>
      </c>
      <c r="CJ20" s="142">
        <v>2875.6</v>
      </c>
      <c r="CK20" s="142">
        <v>4645.3</v>
      </c>
      <c r="CL20" s="142">
        <v>5524.6</v>
      </c>
      <c r="CM20" s="142">
        <v>6798.8</v>
      </c>
      <c r="CN20" s="142">
        <v>7695.8</v>
      </c>
      <c r="CO20" s="142">
        <v>8772.2000000000007</v>
      </c>
      <c r="CP20" s="142">
        <v>9875</v>
      </c>
      <c r="CQ20" s="142">
        <v>11288.5</v>
      </c>
      <c r="CR20" s="142">
        <v>13943.6</v>
      </c>
      <c r="CS20" s="142">
        <v>20785.900000000001</v>
      </c>
      <c r="CT20" s="142">
        <v>1134</v>
      </c>
      <c r="CU20" s="142">
        <v>3343.5</v>
      </c>
      <c r="CV20" s="142">
        <v>5026.7</v>
      </c>
      <c r="CW20" s="142">
        <v>6588.6</v>
      </c>
      <c r="CX20" s="142">
        <v>7936.9</v>
      </c>
      <c r="CY20" s="142">
        <v>10439</v>
      </c>
      <c r="CZ20" s="142">
        <v>12180.2</v>
      </c>
      <c r="DA20" s="142">
        <v>14168.6</v>
      </c>
      <c r="DB20" s="142">
        <v>15823.2</v>
      </c>
      <c r="DC20" s="142">
        <v>16441.8</v>
      </c>
      <c r="DD20" s="142">
        <v>18812.099999999999</v>
      </c>
      <c r="DE20" s="142">
        <v>27148.400000000001</v>
      </c>
      <c r="DF20" s="142">
        <v>1842</v>
      </c>
      <c r="DG20" s="142">
        <v>3263.2</v>
      </c>
      <c r="DH20" s="142">
        <v>5033.8999999999996</v>
      </c>
      <c r="DI20" s="142">
        <v>18111.2</v>
      </c>
      <c r="DJ20" s="142">
        <v>19642.099999999999</v>
      </c>
      <c r="DK20" s="142">
        <v>21327.8</v>
      </c>
      <c r="DL20" s="142">
        <v>22921.5</v>
      </c>
      <c r="DM20" s="142">
        <v>24524.5</v>
      </c>
      <c r="DN20" s="142">
        <v>25780.799999999999</v>
      </c>
      <c r="DO20" s="142">
        <v>27655.1</v>
      </c>
      <c r="DP20" s="142">
        <v>29058.9</v>
      </c>
      <c r="DQ20" s="142">
        <v>51183.816604140011</v>
      </c>
      <c r="DR20" s="142">
        <v>2033.5</v>
      </c>
      <c r="DS20" s="142">
        <v>6578</v>
      </c>
      <c r="DT20" s="142">
        <v>14467.1</v>
      </c>
      <c r="DU20" s="142">
        <v>28562.400000000001</v>
      </c>
      <c r="DV20" s="142">
        <v>18390.3</v>
      </c>
      <c r="DW20" s="142">
        <v>20389.8</v>
      </c>
      <c r="DX20" s="142">
        <v>22966.5</v>
      </c>
      <c r="DY20" s="142">
        <v>26302.6</v>
      </c>
      <c r="DZ20" s="142">
        <v>28012.799999999999</v>
      </c>
      <c r="EA20" s="142">
        <v>31879.599999999999</v>
      </c>
      <c r="EB20" s="142">
        <v>36138.800000000003</v>
      </c>
      <c r="EC20" s="142">
        <v>44548.068543499998</v>
      </c>
      <c r="ED20" s="142">
        <v>16298.5</v>
      </c>
      <c r="EE20" s="142">
        <v>20521.7</v>
      </c>
      <c r="EF20" s="142">
        <v>41699.199999999997</v>
      </c>
      <c r="EG20" s="142">
        <v>43221.599999999999</v>
      </c>
      <c r="EH20" s="142">
        <v>47613.1</v>
      </c>
      <c r="EI20" s="142">
        <v>50517.1</v>
      </c>
      <c r="EJ20" s="142">
        <v>54763.1</v>
      </c>
      <c r="EK20" s="142">
        <v>56786.1</v>
      </c>
      <c r="EL20" s="142">
        <v>58662.3</v>
      </c>
      <c r="EM20" s="142">
        <v>61845.7</v>
      </c>
      <c r="EN20" s="142">
        <v>68327.899999999994</v>
      </c>
      <c r="EO20" s="142">
        <v>74944.112463030004</v>
      </c>
      <c r="EP20" s="142">
        <v>1985.9</v>
      </c>
      <c r="EQ20" s="142">
        <v>4351</v>
      </c>
      <c r="ER20" s="142">
        <v>6885.6</v>
      </c>
      <c r="ES20" s="142">
        <v>11777.8</v>
      </c>
      <c r="ET20" s="142">
        <v>34460.5</v>
      </c>
      <c r="EU20" s="142">
        <v>37543.699999999997</v>
      </c>
      <c r="EV20" s="142">
        <v>40917.5</v>
      </c>
      <c r="EW20" s="142">
        <v>44005.4</v>
      </c>
      <c r="EX20" s="142">
        <v>45436.7</v>
      </c>
      <c r="EY20" s="142">
        <v>47949.599999999999</v>
      </c>
      <c r="EZ20" s="142">
        <v>50839.76544422999</v>
      </c>
      <c r="FA20" s="142">
        <v>64904.310261549988</v>
      </c>
      <c r="FB20" s="142">
        <v>9050.8310199599982</v>
      </c>
      <c r="FC20" s="142">
        <v>12800.2</v>
      </c>
      <c r="FD20" s="142">
        <v>40527.488212719996</v>
      </c>
      <c r="FE20" s="142">
        <v>42307.761901809994</v>
      </c>
      <c r="FF20" s="142">
        <v>46544.192890239996</v>
      </c>
      <c r="FG20" s="142">
        <v>52326.083673959998</v>
      </c>
      <c r="FH20" s="142">
        <v>55237.256181569996</v>
      </c>
      <c r="FI20" s="142">
        <v>62443.921262319993</v>
      </c>
      <c r="FJ20" s="142">
        <v>64750.628751679993</v>
      </c>
      <c r="FK20" s="142">
        <v>68530.758146429987</v>
      </c>
      <c r="FL20" s="142">
        <v>73393.737086639987</v>
      </c>
      <c r="FM20" s="142">
        <v>80220.149068429993</v>
      </c>
      <c r="FN20" s="142">
        <v>3006.6</v>
      </c>
      <c r="FO20" s="142">
        <v>5300.2096927299999</v>
      </c>
      <c r="FP20" s="142">
        <v>20398.12778332</v>
      </c>
      <c r="FQ20" s="142">
        <v>26076.774868690001</v>
      </c>
      <c r="FR20" s="142">
        <v>27853.758021690002</v>
      </c>
      <c r="FS20" s="142">
        <v>30041.697388550001</v>
      </c>
      <c r="FT20" s="142">
        <v>32859.236901969998</v>
      </c>
      <c r="FU20" s="142">
        <v>35095.328107859998</v>
      </c>
      <c r="FV20" s="142">
        <v>39175.935532379997</v>
      </c>
      <c r="FW20" s="142">
        <v>45285.49650691</v>
      </c>
    </row>
    <row r="21" spans="1:179" x14ac:dyDescent="0.25">
      <c r="A21" s="140" t="s">
        <v>152</v>
      </c>
      <c r="B21" s="142">
        <v>17</v>
      </c>
      <c r="C21" s="142">
        <v>1056.5</v>
      </c>
      <c r="D21" s="142">
        <v>1944.4</v>
      </c>
      <c r="E21" s="142">
        <v>1990.5</v>
      </c>
      <c r="F21" s="142">
        <v>6089.9</v>
      </c>
      <c r="G21" s="142">
        <v>6137.7</v>
      </c>
      <c r="H21" s="142">
        <v>6889.3</v>
      </c>
      <c r="I21" s="142">
        <v>10489.1</v>
      </c>
      <c r="J21" s="142">
        <v>11797.9</v>
      </c>
      <c r="K21" s="142">
        <v>12246.9</v>
      </c>
      <c r="L21" s="142">
        <v>14871.6</v>
      </c>
      <c r="M21" s="142">
        <v>16281.3</v>
      </c>
      <c r="N21" s="142">
        <v>43.2</v>
      </c>
      <c r="O21" s="142">
        <v>235.9</v>
      </c>
      <c r="P21" s="142">
        <v>2085.1999999999998</v>
      </c>
      <c r="Q21" s="142">
        <v>4600.6000000000004</v>
      </c>
      <c r="R21" s="142">
        <v>7096.5</v>
      </c>
      <c r="S21" s="142">
        <v>11207.71</v>
      </c>
      <c r="T21" s="142">
        <v>12687.21</v>
      </c>
      <c r="U21" s="142">
        <v>15776.31</v>
      </c>
      <c r="V21" s="142">
        <v>16509.41</v>
      </c>
      <c r="W21" s="142">
        <v>16831.310000000001</v>
      </c>
      <c r="X21" s="142">
        <v>17808.310000000001</v>
      </c>
      <c r="Y21" s="142">
        <v>18180.009999999998</v>
      </c>
      <c r="Z21" s="142">
        <v>48.6</v>
      </c>
      <c r="AA21" s="142">
        <v>690.9</v>
      </c>
      <c r="AB21" s="142">
        <v>2645.4</v>
      </c>
      <c r="AC21" s="142">
        <v>2886.6</v>
      </c>
      <c r="AD21" s="142">
        <v>8204</v>
      </c>
      <c r="AE21" s="142">
        <v>14053.9</v>
      </c>
      <c r="AF21" s="142">
        <v>15540.4</v>
      </c>
      <c r="AG21" s="142">
        <v>15837.1</v>
      </c>
      <c r="AH21" s="142">
        <v>22246.6</v>
      </c>
      <c r="AI21" s="142">
        <v>24172.799999999999</v>
      </c>
      <c r="AJ21" s="142">
        <v>24548.400000000001</v>
      </c>
      <c r="AK21" s="142">
        <v>25925.200000000001</v>
      </c>
      <c r="AL21" s="142">
        <v>220.3</v>
      </c>
      <c r="AM21" s="142">
        <v>775.8</v>
      </c>
      <c r="AN21" s="142">
        <v>2728.1</v>
      </c>
      <c r="AO21" s="142">
        <v>6351.2</v>
      </c>
      <c r="AP21" s="142">
        <v>9191.5</v>
      </c>
      <c r="AQ21" s="142">
        <v>13491</v>
      </c>
      <c r="AR21" s="142">
        <v>13781.5</v>
      </c>
      <c r="AS21" s="142">
        <v>13846.4</v>
      </c>
      <c r="AT21" s="142">
        <v>20675.900000000001</v>
      </c>
      <c r="AU21" s="142">
        <v>22011.1</v>
      </c>
      <c r="AV21" s="142">
        <v>24577.599999999999</v>
      </c>
      <c r="AW21" s="142">
        <v>29272.2</v>
      </c>
      <c r="AX21" s="142">
        <v>292.5</v>
      </c>
      <c r="AY21" s="142">
        <v>1276.8</v>
      </c>
      <c r="AZ21" s="142">
        <v>5900</v>
      </c>
      <c r="BA21" s="142">
        <v>40106.199999999997</v>
      </c>
      <c r="BB21" s="142">
        <v>53236.7</v>
      </c>
      <c r="BC21" s="142">
        <v>64703.199999999997</v>
      </c>
      <c r="BD21" s="142">
        <v>79425.2</v>
      </c>
      <c r="BE21" s="142">
        <v>103090.6</v>
      </c>
      <c r="BF21" s="142">
        <v>112345.9</v>
      </c>
      <c r="BG21" s="142">
        <v>127909.8</v>
      </c>
      <c r="BH21" s="142">
        <v>143386.79999999999</v>
      </c>
      <c r="BI21" s="142">
        <v>161317.9</v>
      </c>
      <c r="BJ21" s="142">
        <v>23.3</v>
      </c>
      <c r="BK21" s="142">
        <v>679.7</v>
      </c>
      <c r="BL21" s="142">
        <v>15067</v>
      </c>
      <c r="BM21" s="142">
        <v>15375.6</v>
      </c>
      <c r="BN21" s="142">
        <v>55169.8</v>
      </c>
      <c r="BO21" s="142">
        <v>71187.899999999994</v>
      </c>
      <c r="BP21" s="142">
        <v>81191.100000000006</v>
      </c>
      <c r="BQ21" s="142">
        <v>98499.3</v>
      </c>
      <c r="BR21" s="142">
        <v>116122.7</v>
      </c>
      <c r="BS21" s="142">
        <v>122085.5</v>
      </c>
      <c r="BT21" s="142">
        <v>148940.79999999999</v>
      </c>
      <c r="BU21" s="142">
        <v>165346.6</v>
      </c>
      <c r="BV21" s="142">
        <v>30.6</v>
      </c>
      <c r="BW21" s="142">
        <v>93</v>
      </c>
      <c r="BX21" s="142">
        <v>18025.8</v>
      </c>
      <c r="BY21" s="142">
        <v>27525.8</v>
      </c>
      <c r="BZ21" s="142">
        <v>49726.2</v>
      </c>
      <c r="CA21" s="142">
        <v>76028.2</v>
      </c>
      <c r="CB21" s="142">
        <v>91247.9</v>
      </c>
      <c r="CC21" s="142">
        <v>100117.8</v>
      </c>
      <c r="CD21" s="142">
        <v>115430.39999999999</v>
      </c>
      <c r="CE21" s="142">
        <v>138260.20000000001</v>
      </c>
      <c r="CF21" s="142">
        <v>144842.20000000001</v>
      </c>
      <c r="CG21" s="142">
        <v>166152.1</v>
      </c>
      <c r="CH21" s="142">
        <v>403.6</v>
      </c>
      <c r="CI21" s="142">
        <v>4241.2</v>
      </c>
      <c r="CJ21" s="142">
        <v>22485.3</v>
      </c>
      <c r="CK21" s="142">
        <v>34170.1</v>
      </c>
      <c r="CL21" s="142">
        <v>66834</v>
      </c>
      <c r="CM21" s="142">
        <v>83862</v>
      </c>
      <c r="CN21" s="142">
        <v>96409.1</v>
      </c>
      <c r="CO21" s="142">
        <v>110053.3</v>
      </c>
      <c r="CP21" s="142">
        <v>119958.6</v>
      </c>
      <c r="CQ21" s="142">
        <v>140041.79999999999</v>
      </c>
      <c r="CR21" s="142">
        <v>160214.29999999999</v>
      </c>
      <c r="CS21" s="142">
        <v>166835.29999999999</v>
      </c>
      <c r="CT21" s="142">
        <v>32.299999999999997</v>
      </c>
      <c r="CU21" s="142">
        <v>6756.1</v>
      </c>
      <c r="CV21" s="142">
        <v>14426.6</v>
      </c>
      <c r="CW21" s="142">
        <v>37672.5</v>
      </c>
      <c r="CX21" s="142">
        <v>61367.5</v>
      </c>
      <c r="CY21" s="142">
        <v>92271.6</v>
      </c>
      <c r="CZ21" s="142">
        <v>103500.9</v>
      </c>
      <c r="DA21" s="142">
        <v>122614.7</v>
      </c>
      <c r="DB21" s="142">
        <v>140380</v>
      </c>
      <c r="DC21" s="142">
        <v>160369.79999999999</v>
      </c>
      <c r="DD21" s="142">
        <v>168867.7</v>
      </c>
      <c r="DE21" s="142">
        <v>188021.9</v>
      </c>
      <c r="DF21" s="142">
        <v>269.10000000000002</v>
      </c>
      <c r="DG21" s="142">
        <v>17189.599999999999</v>
      </c>
      <c r="DH21" s="142">
        <v>34317.300000000003</v>
      </c>
      <c r="DI21" s="142">
        <v>53988.1</v>
      </c>
      <c r="DJ21" s="142">
        <v>65200.7</v>
      </c>
      <c r="DK21" s="142">
        <v>90474.3</v>
      </c>
      <c r="DL21" s="142">
        <v>109177</v>
      </c>
      <c r="DM21" s="142">
        <v>129239.5</v>
      </c>
      <c r="DN21" s="142">
        <v>143283.1</v>
      </c>
      <c r="DO21" s="142">
        <v>169963.5</v>
      </c>
      <c r="DP21" s="142">
        <v>179786.5</v>
      </c>
      <c r="DQ21" s="142">
        <v>203598.08164390997</v>
      </c>
      <c r="DR21" s="142">
        <v>367.9</v>
      </c>
      <c r="DS21" s="142">
        <v>14096.1</v>
      </c>
      <c r="DT21" s="142">
        <v>27251.5</v>
      </c>
      <c r="DU21" s="142">
        <v>29604.9</v>
      </c>
      <c r="DV21" s="142">
        <v>69515.399999999994</v>
      </c>
      <c r="DW21" s="142">
        <v>77343.399999999994</v>
      </c>
      <c r="DX21" s="142">
        <v>113176.2</v>
      </c>
      <c r="DY21" s="142">
        <v>124045</v>
      </c>
      <c r="DZ21" s="142">
        <v>151613.9</v>
      </c>
      <c r="EA21" s="142">
        <v>158341</v>
      </c>
      <c r="EB21" s="142">
        <v>180467.20000000001</v>
      </c>
      <c r="EC21" s="142">
        <v>203025.88299634002</v>
      </c>
      <c r="ED21" s="142">
        <v>4395.8999999999996</v>
      </c>
      <c r="EE21" s="142">
        <v>16407.2</v>
      </c>
      <c r="EF21" s="142">
        <v>31608.2</v>
      </c>
      <c r="EG21" s="142">
        <v>36582.400000000001</v>
      </c>
      <c r="EH21" s="142">
        <v>71619.600000000006</v>
      </c>
      <c r="EI21" s="142">
        <v>92028.7</v>
      </c>
      <c r="EJ21" s="142">
        <v>111710.39999999999</v>
      </c>
      <c r="EK21" s="142">
        <v>120421.4</v>
      </c>
      <c r="EL21" s="142">
        <v>147604.29999999999</v>
      </c>
      <c r="EM21" s="142">
        <v>156067</v>
      </c>
      <c r="EN21" s="142">
        <v>184394.6</v>
      </c>
      <c r="EO21" s="142">
        <v>201783.68791919999</v>
      </c>
      <c r="EP21" s="142">
        <v>329.9</v>
      </c>
      <c r="EQ21" s="142">
        <v>12421.5</v>
      </c>
      <c r="ER21" s="142">
        <v>38480.6</v>
      </c>
      <c r="ES21" s="142">
        <v>68306.899999999994</v>
      </c>
      <c r="ET21" s="142">
        <v>91422.2</v>
      </c>
      <c r="EU21" s="142">
        <v>114905.60000000001</v>
      </c>
      <c r="EV21" s="142">
        <v>132685</v>
      </c>
      <c r="EW21" s="142">
        <v>154430.29999999999</v>
      </c>
      <c r="EX21" s="142">
        <v>163264.1</v>
      </c>
      <c r="EY21" s="142">
        <v>178112</v>
      </c>
      <c r="EZ21" s="142">
        <v>197639.66017528001</v>
      </c>
      <c r="FA21" s="142">
        <v>207803.83215792</v>
      </c>
      <c r="FB21" s="142">
        <v>1065.42454701</v>
      </c>
      <c r="FC21" s="142">
        <v>13101.4</v>
      </c>
      <c r="FD21" s="142">
        <v>33778.106608250004</v>
      </c>
      <c r="FE21" s="142">
        <v>37247.297949090003</v>
      </c>
      <c r="FF21" s="142">
        <v>88686.278888140005</v>
      </c>
      <c r="FG21" s="142">
        <v>97858.187696060006</v>
      </c>
      <c r="FH21" s="142">
        <v>107751.97276279</v>
      </c>
      <c r="FI21" s="142">
        <v>151551.64511059999</v>
      </c>
      <c r="FJ21" s="142">
        <v>158574.52689069998</v>
      </c>
      <c r="FK21" s="142">
        <v>167295.52371169999</v>
      </c>
      <c r="FL21" s="142">
        <v>192517.80859907999</v>
      </c>
      <c r="FM21" s="142">
        <v>215338.74676677998</v>
      </c>
      <c r="FN21" s="142">
        <v>1139.5</v>
      </c>
      <c r="FO21" s="142">
        <v>14010.68426249</v>
      </c>
      <c r="FP21" s="142">
        <v>35901.046954730002</v>
      </c>
      <c r="FQ21" s="142">
        <v>63223.559020070003</v>
      </c>
      <c r="FR21" s="142">
        <v>92663.271891209995</v>
      </c>
      <c r="FS21" s="142">
        <v>126971.68030792999</v>
      </c>
      <c r="FT21" s="142">
        <v>147189.12069756998</v>
      </c>
      <c r="FU21" s="142">
        <v>153258.91446543997</v>
      </c>
      <c r="FV21" s="142">
        <v>166830.75782769997</v>
      </c>
      <c r="FW21" s="142">
        <v>174786.89510359001</v>
      </c>
    </row>
    <row r="22" spans="1:179" x14ac:dyDescent="0.25">
      <c r="A22" s="140" t="s">
        <v>153</v>
      </c>
      <c r="B22" s="142">
        <v>0</v>
      </c>
      <c r="C22" s="142">
        <v>0</v>
      </c>
      <c r="D22" s="142">
        <v>12</v>
      </c>
      <c r="E22" s="142">
        <v>12</v>
      </c>
      <c r="F22" s="142">
        <v>12</v>
      </c>
      <c r="G22" s="142">
        <v>90</v>
      </c>
      <c r="H22" s="142">
        <v>90</v>
      </c>
      <c r="I22" s="142">
        <v>100</v>
      </c>
      <c r="J22" s="142">
        <v>167.5</v>
      </c>
      <c r="K22" s="142">
        <v>172.9</v>
      </c>
      <c r="L22" s="142">
        <v>480.9</v>
      </c>
      <c r="M22" s="142">
        <v>564.5</v>
      </c>
      <c r="N22" s="142">
        <v>0</v>
      </c>
      <c r="O22" s="142">
        <v>0</v>
      </c>
      <c r="P22" s="142">
        <v>40</v>
      </c>
      <c r="Q22" s="142">
        <v>55</v>
      </c>
      <c r="R22" s="142">
        <v>55</v>
      </c>
      <c r="S22" s="142">
        <v>95</v>
      </c>
      <c r="T22" s="142">
        <v>154.19999999999999</v>
      </c>
      <c r="U22" s="142">
        <v>154.19999999999999</v>
      </c>
      <c r="V22" s="142">
        <v>158.9</v>
      </c>
      <c r="W22" s="142">
        <v>158.9</v>
      </c>
      <c r="X22" s="142">
        <v>208.9</v>
      </c>
      <c r="Y22" s="142">
        <v>249.9</v>
      </c>
      <c r="Z22" s="142">
        <v>0</v>
      </c>
      <c r="AA22" s="142">
        <v>40</v>
      </c>
      <c r="AB22" s="142">
        <v>40</v>
      </c>
      <c r="AC22" s="142">
        <v>46</v>
      </c>
      <c r="AD22" s="142">
        <v>185</v>
      </c>
      <c r="AE22" s="142">
        <v>185</v>
      </c>
      <c r="AF22" s="142">
        <v>311.8</v>
      </c>
      <c r="AG22" s="142">
        <v>311.8</v>
      </c>
      <c r="AH22" s="142">
        <v>311.8</v>
      </c>
      <c r="AI22" s="142">
        <v>311.8</v>
      </c>
      <c r="AJ22" s="142">
        <v>311.8</v>
      </c>
      <c r="AK22" s="142">
        <v>479.4</v>
      </c>
      <c r="AL22" s="142">
        <v>0</v>
      </c>
      <c r="AM22" s="142">
        <v>0</v>
      </c>
      <c r="AN22" s="142">
        <v>0</v>
      </c>
      <c r="AO22" s="142">
        <v>0</v>
      </c>
      <c r="AP22" s="142">
        <v>0</v>
      </c>
      <c r="AQ22" s="142">
        <v>0</v>
      </c>
      <c r="AR22" s="142">
        <v>0</v>
      </c>
      <c r="AS22" s="142">
        <v>0</v>
      </c>
      <c r="AT22" s="142">
        <v>0</v>
      </c>
      <c r="AU22" s="142">
        <v>0</v>
      </c>
      <c r="AV22" s="142">
        <v>1481.7</v>
      </c>
      <c r="AW22" s="142">
        <v>4127.5</v>
      </c>
      <c r="AX22" s="142">
        <v>0</v>
      </c>
      <c r="AY22" s="142">
        <v>0</v>
      </c>
      <c r="AZ22" s="142">
        <v>22</v>
      </c>
      <c r="BA22" s="142">
        <v>103</v>
      </c>
      <c r="BB22" s="142">
        <v>103</v>
      </c>
      <c r="BC22" s="142">
        <v>103</v>
      </c>
      <c r="BD22" s="142">
        <v>149</v>
      </c>
      <c r="BE22" s="142">
        <v>165</v>
      </c>
      <c r="BF22" s="142">
        <v>278.39999999999998</v>
      </c>
      <c r="BG22" s="142">
        <v>1233.9000000000001</v>
      </c>
      <c r="BH22" s="142">
        <v>1289.4000000000001</v>
      </c>
      <c r="BI22" s="142">
        <v>1289.4000000000001</v>
      </c>
      <c r="BJ22" s="142">
        <v>0</v>
      </c>
      <c r="BK22" s="142">
        <v>0</v>
      </c>
      <c r="BL22" s="142">
        <v>15.5</v>
      </c>
      <c r="BM22" s="142">
        <v>15.5</v>
      </c>
      <c r="BN22" s="142">
        <v>15.5</v>
      </c>
      <c r="BO22" s="142">
        <v>53.5</v>
      </c>
      <c r="BP22" s="142">
        <v>78.5</v>
      </c>
      <c r="BQ22" s="142">
        <v>78.5</v>
      </c>
      <c r="BR22" s="142">
        <v>163.5</v>
      </c>
      <c r="BS22" s="142">
        <v>239</v>
      </c>
      <c r="BT22" s="142">
        <v>295.3</v>
      </c>
      <c r="BU22" s="142">
        <v>295.3</v>
      </c>
      <c r="BV22" s="142">
        <v>0</v>
      </c>
      <c r="BW22" s="142">
        <v>30</v>
      </c>
      <c r="BX22" s="142">
        <v>30</v>
      </c>
      <c r="BY22" s="142">
        <v>30</v>
      </c>
      <c r="BZ22" s="142">
        <v>30</v>
      </c>
      <c r="CA22" s="142">
        <v>30</v>
      </c>
      <c r="CB22" s="142">
        <v>83</v>
      </c>
      <c r="CC22" s="142">
        <v>83</v>
      </c>
      <c r="CD22" s="142">
        <v>3931.6</v>
      </c>
      <c r="CE22" s="142">
        <v>3931.6</v>
      </c>
      <c r="CF22" s="142">
        <v>3933.3</v>
      </c>
      <c r="CG22" s="142">
        <v>3933.3</v>
      </c>
      <c r="CH22" s="142">
        <v>0</v>
      </c>
      <c r="CI22" s="142">
        <v>0</v>
      </c>
      <c r="CJ22" s="142">
        <v>0</v>
      </c>
      <c r="CK22" s="142">
        <v>0</v>
      </c>
      <c r="CL22" s="142">
        <v>0</v>
      </c>
      <c r="CM22" s="142">
        <v>0</v>
      </c>
      <c r="CN22" s="142">
        <v>0</v>
      </c>
      <c r="CO22" s="142">
        <v>0</v>
      </c>
      <c r="CP22" s="142">
        <v>0</v>
      </c>
      <c r="CQ22" s="142">
        <v>292.2</v>
      </c>
      <c r="CR22" s="142">
        <v>292.3</v>
      </c>
      <c r="CS22" s="142">
        <v>1113.2</v>
      </c>
      <c r="CT22" s="142">
        <v>0</v>
      </c>
      <c r="CU22" s="142">
        <v>0</v>
      </c>
      <c r="CV22" s="142">
        <v>0</v>
      </c>
      <c r="CW22" s="142">
        <v>0</v>
      </c>
      <c r="CX22" s="142">
        <v>0</v>
      </c>
      <c r="CY22" s="142">
        <v>0</v>
      </c>
      <c r="CZ22" s="142">
        <v>780.5</v>
      </c>
      <c r="DA22" s="142">
        <v>780.5</v>
      </c>
      <c r="DB22" s="142">
        <v>1401.2</v>
      </c>
      <c r="DC22" s="142">
        <v>1401.2</v>
      </c>
      <c r="DD22" s="142">
        <v>1401.2</v>
      </c>
      <c r="DE22" s="142">
        <v>2460</v>
      </c>
      <c r="DF22" s="142">
        <v>0</v>
      </c>
      <c r="DG22" s="142">
        <v>69.3</v>
      </c>
      <c r="DH22" s="142">
        <v>69.3</v>
      </c>
      <c r="DI22" s="142">
        <v>69.3</v>
      </c>
      <c r="DJ22" s="142">
        <v>113.1</v>
      </c>
      <c r="DK22" s="142">
        <v>839.3</v>
      </c>
      <c r="DL22" s="142">
        <v>839.3</v>
      </c>
      <c r="DM22" s="142">
        <v>842.1</v>
      </c>
      <c r="DN22" s="142">
        <v>858.9</v>
      </c>
      <c r="DO22" s="142">
        <v>919.5</v>
      </c>
      <c r="DP22" s="142">
        <v>968.2</v>
      </c>
      <c r="DQ22" s="142">
        <v>743.17457321999973</v>
      </c>
      <c r="DR22" s="142">
        <v>4479.3999999999996</v>
      </c>
      <c r="DS22" s="142">
        <v>4479.5</v>
      </c>
      <c r="DT22" s="142">
        <v>4479.5</v>
      </c>
      <c r="DU22" s="142">
        <v>4479.5</v>
      </c>
      <c r="DV22" s="142">
        <v>4615.8999999999996</v>
      </c>
      <c r="DW22" s="142">
        <v>4615.8999999999996</v>
      </c>
      <c r="DX22" s="142">
        <v>4479.5</v>
      </c>
      <c r="DY22" s="142">
        <v>4479.5</v>
      </c>
      <c r="DZ22" s="142">
        <v>4479.5</v>
      </c>
      <c r="EA22" s="142">
        <v>4479.5</v>
      </c>
      <c r="EB22" s="142">
        <v>4479.5</v>
      </c>
      <c r="EC22" s="142">
        <v>6846.3377279900005</v>
      </c>
      <c r="ED22" s="142">
        <v>5884.8</v>
      </c>
      <c r="EE22" s="142">
        <v>5884.8</v>
      </c>
      <c r="EF22" s="142">
        <v>5884.8</v>
      </c>
      <c r="EG22" s="142">
        <v>5884.8</v>
      </c>
      <c r="EH22" s="142">
        <v>5884.8</v>
      </c>
      <c r="EI22" s="142">
        <v>5884.8</v>
      </c>
      <c r="EJ22" s="142">
        <v>6334.8</v>
      </c>
      <c r="EK22" s="142">
        <v>6334.8</v>
      </c>
      <c r="EL22" s="142">
        <v>6334.8</v>
      </c>
      <c r="EM22" s="142">
        <v>6813.9</v>
      </c>
      <c r="EN22" s="142">
        <v>6813.9</v>
      </c>
      <c r="EO22" s="142">
        <v>7054.2691954300008</v>
      </c>
      <c r="EP22" s="142">
        <v>0</v>
      </c>
      <c r="EQ22" s="142">
        <v>0</v>
      </c>
      <c r="ER22" s="142">
        <v>517.9</v>
      </c>
      <c r="ES22" s="142">
        <v>1470.2</v>
      </c>
      <c r="ET22" s="142">
        <v>1470.2</v>
      </c>
      <c r="EU22" s="142">
        <v>1470.2</v>
      </c>
      <c r="EV22" s="142">
        <v>1470.2</v>
      </c>
      <c r="EW22" s="142">
        <v>1470.2</v>
      </c>
      <c r="EX22" s="142">
        <v>1470.2</v>
      </c>
      <c r="EY22" s="142">
        <v>1470.2</v>
      </c>
      <c r="EZ22" s="142">
        <v>1470.1682214900002</v>
      </c>
      <c r="FA22" s="142">
        <v>31409.168221489999</v>
      </c>
      <c r="FB22" s="142">
        <v>0</v>
      </c>
      <c r="FC22" s="142">
        <v>0</v>
      </c>
      <c r="FD22" s="142">
        <v>30052.51</v>
      </c>
      <c r="FE22" s="142">
        <v>30375.674999999999</v>
      </c>
      <c r="FF22" s="142">
        <v>30375.674999999999</v>
      </c>
      <c r="FG22" s="142">
        <v>30375.674999999999</v>
      </c>
      <c r="FH22" s="142">
        <v>54375.675000000003</v>
      </c>
      <c r="FI22" s="142">
        <v>100375.675</v>
      </c>
      <c r="FJ22" s="142">
        <v>100375.675</v>
      </c>
      <c r="FK22" s="142">
        <v>100375.675</v>
      </c>
      <c r="FL22" s="142">
        <v>100375.675</v>
      </c>
      <c r="FM22" s="142">
        <v>100375.675</v>
      </c>
      <c r="FN22" s="142">
        <v>0</v>
      </c>
      <c r="FO22" s="142">
        <v>0</v>
      </c>
      <c r="FP22" s="142">
        <v>0</v>
      </c>
      <c r="FQ22" s="142">
        <v>0</v>
      </c>
      <c r="FR22" s="142">
        <v>75000</v>
      </c>
      <c r="FS22" s="142">
        <v>75000</v>
      </c>
      <c r="FT22" s="142">
        <v>75000</v>
      </c>
      <c r="FU22" s="142">
        <v>75000</v>
      </c>
      <c r="FV22" s="142">
        <v>75000</v>
      </c>
      <c r="FW22" s="142">
        <v>75000</v>
      </c>
    </row>
    <row r="23" spans="1:179" x14ac:dyDescent="0.25">
      <c r="A23" s="140" t="s">
        <v>154</v>
      </c>
      <c r="B23" s="142">
        <v>165441</v>
      </c>
      <c r="C23" s="142">
        <v>280769.2</v>
      </c>
      <c r="D23" s="142">
        <v>458577.6</v>
      </c>
      <c r="E23" s="142">
        <v>553764.1</v>
      </c>
      <c r="F23" s="142">
        <v>672136.3</v>
      </c>
      <c r="G23" s="142">
        <v>780201.3</v>
      </c>
      <c r="H23" s="142">
        <v>930985.9</v>
      </c>
      <c r="I23" s="142">
        <v>1044872.1</v>
      </c>
      <c r="J23" s="142">
        <v>1250155.8999999999</v>
      </c>
      <c r="K23" s="142">
        <v>1382833.2</v>
      </c>
      <c r="L23" s="142">
        <v>1518684.3</v>
      </c>
      <c r="M23" s="142">
        <v>1759410.4</v>
      </c>
      <c r="N23" s="142">
        <v>195743.8</v>
      </c>
      <c r="O23" s="142">
        <v>319374.09999999998</v>
      </c>
      <c r="P23" s="142">
        <v>539207.80000000005</v>
      </c>
      <c r="Q23" s="142">
        <v>651799</v>
      </c>
      <c r="R23" s="142">
        <v>796299.8</v>
      </c>
      <c r="S23" s="142">
        <v>929872.1</v>
      </c>
      <c r="T23" s="142">
        <v>1096326.7</v>
      </c>
      <c r="U23" s="142">
        <v>1238282.5</v>
      </c>
      <c r="V23" s="142">
        <v>1454713.4</v>
      </c>
      <c r="W23" s="142">
        <v>1624497.6</v>
      </c>
      <c r="X23" s="142">
        <v>1785579</v>
      </c>
      <c r="Y23" s="142">
        <v>2027132.6</v>
      </c>
      <c r="Z23" s="142">
        <v>205250.9</v>
      </c>
      <c r="AA23" s="142">
        <v>355854.6</v>
      </c>
      <c r="AB23" s="142">
        <v>577857</v>
      </c>
      <c r="AC23" s="142">
        <v>747868.6</v>
      </c>
      <c r="AD23" s="142">
        <v>912565.9</v>
      </c>
      <c r="AE23" s="142">
        <v>1081621.3999999999</v>
      </c>
      <c r="AF23" s="142">
        <v>1283183.72</v>
      </c>
      <c r="AG23" s="142">
        <v>1451737.72</v>
      </c>
      <c r="AH23" s="142">
        <v>1708808.12</v>
      </c>
      <c r="AI23" s="142">
        <v>1878487.62</v>
      </c>
      <c r="AJ23" s="142">
        <v>2078995.32</v>
      </c>
      <c r="AK23" s="142">
        <v>2460431.92</v>
      </c>
      <c r="AL23" s="142">
        <v>265286.2</v>
      </c>
      <c r="AM23" s="142">
        <v>454048.4</v>
      </c>
      <c r="AN23" s="142">
        <v>704417.8</v>
      </c>
      <c r="AO23" s="142">
        <v>907950.4</v>
      </c>
      <c r="AP23" s="142">
        <v>1120681</v>
      </c>
      <c r="AQ23" s="142">
        <v>1319488.5</v>
      </c>
      <c r="AR23" s="142">
        <v>1570427.7</v>
      </c>
      <c r="AS23" s="142">
        <v>1780581.3</v>
      </c>
      <c r="AT23" s="142">
        <v>2050594.1</v>
      </c>
      <c r="AU23" s="142">
        <v>2268840.2000000002</v>
      </c>
      <c r="AV23" s="142">
        <v>2527643</v>
      </c>
      <c r="AW23" s="142">
        <v>2936305.8</v>
      </c>
      <c r="AX23" s="142">
        <v>294977.3</v>
      </c>
      <c r="AY23" s="142">
        <v>560879.6</v>
      </c>
      <c r="AZ23" s="142">
        <v>905141.9</v>
      </c>
      <c r="BA23" s="142">
        <v>1152585.1000000001</v>
      </c>
      <c r="BB23" s="142">
        <v>1400877.6</v>
      </c>
      <c r="BC23" s="142">
        <v>1669268.5</v>
      </c>
      <c r="BD23" s="142">
        <v>1943336.3000000101</v>
      </c>
      <c r="BE23" s="142">
        <v>2186402.1</v>
      </c>
      <c r="BF23" s="142">
        <v>2542480</v>
      </c>
      <c r="BG23" s="142">
        <v>2803775.9</v>
      </c>
      <c r="BH23" s="142">
        <v>3127593.4</v>
      </c>
      <c r="BI23" s="142">
        <v>3724382.5</v>
      </c>
      <c r="BJ23" s="142">
        <v>347703.3</v>
      </c>
      <c r="BK23" s="142">
        <v>620879.69999999995</v>
      </c>
      <c r="BL23" s="142">
        <v>987650</v>
      </c>
      <c r="BM23" s="142">
        <v>1249740.6000001</v>
      </c>
      <c r="BN23" s="142">
        <v>1540700</v>
      </c>
      <c r="BO23" s="142">
        <v>1837870.1</v>
      </c>
      <c r="BP23" s="142">
        <v>2145235.8000000101</v>
      </c>
      <c r="BQ23" s="142">
        <v>2410505.2999999998</v>
      </c>
      <c r="BR23" s="142">
        <v>2777615.3</v>
      </c>
      <c r="BS23" s="142">
        <v>3070164.1</v>
      </c>
      <c r="BT23" s="142">
        <v>3362551.3</v>
      </c>
      <c r="BU23" s="142">
        <v>3869794.7</v>
      </c>
      <c r="BV23" s="142">
        <v>403317.3</v>
      </c>
      <c r="BW23" s="142">
        <v>698573</v>
      </c>
      <c r="BX23" s="142">
        <v>1072226.8999999999</v>
      </c>
      <c r="BY23" s="142">
        <v>1351424.1000001</v>
      </c>
      <c r="BZ23" s="142">
        <v>1660537.20000001</v>
      </c>
      <c r="CA23" s="142">
        <v>2029692.8000000101</v>
      </c>
      <c r="CB23" s="142">
        <v>2352227.7000000998</v>
      </c>
      <c r="CC23" s="142">
        <v>2667749.4000001</v>
      </c>
      <c r="CD23" s="142">
        <v>3046563.5000001001</v>
      </c>
      <c r="CE23" s="142">
        <v>3360330.1000001002</v>
      </c>
      <c r="CF23" s="142">
        <v>3716163.9</v>
      </c>
      <c r="CG23" s="142">
        <v>4274966.2</v>
      </c>
      <c r="CH23" s="142">
        <v>468736.5</v>
      </c>
      <c r="CI23" s="142">
        <v>798182.1</v>
      </c>
      <c r="CJ23" s="142">
        <v>1191109.8</v>
      </c>
      <c r="CK23" s="142">
        <v>1545178.4</v>
      </c>
      <c r="CL23" s="142">
        <v>1878446.1</v>
      </c>
      <c r="CM23" s="142">
        <v>2244668.9</v>
      </c>
      <c r="CN23" s="142">
        <v>2678625.5</v>
      </c>
      <c r="CO23" s="142">
        <v>3020309.9</v>
      </c>
      <c r="CP23" s="142">
        <v>3429004.6</v>
      </c>
      <c r="CQ23" s="142">
        <v>3793765.7</v>
      </c>
      <c r="CR23" s="142">
        <v>4173148.3</v>
      </c>
      <c r="CS23" s="142">
        <v>4872299.3</v>
      </c>
      <c r="CT23" s="142">
        <v>474815.1</v>
      </c>
      <c r="CU23" s="142">
        <v>851579.8</v>
      </c>
      <c r="CV23" s="142">
        <v>1292646</v>
      </c>
      <c r="CW23" s="142">
        <v>1659498.3</v>
      </c>
      <c r="CX23" s="142">
        <v>2041583.5</v>
      </c>
      <c r="CY23" s="142">
        <v>2506891.9</v>
      </c>
      <c r="CZ23" s="142">
        <v>2941101.3</v>
      </c>
      <c r="DA23" s="142">
        <v>3290830.2</v>
      </c>
      <c r="DB23" s="142">
        <v>3770387.7</v>
      </c>
      <c r="DC23" s="142">
        <v>4187694.7</v>
      </c>
      <c r="DD23" s="142">
        <v>4612678</v>
      </c>
      <c r="DE23" s="142">
        <v>5326977.7</v>
      </c>
      <c r="DF23" s="142">
        <v>525993.9</v>
      </c>
      <c r="DG23" s="142">
        <v>871244.2</v>
      </c>
      <c r="DH23" s="142">
        <v>1446771.7</v>
      </c>
      <c r="DI23" s="142">
        <v>1851244.9</v>
      </c>
      <c r="DJ23" s="142">
        <v>2250667.6</v>
      </c>
      <c r="DK23" s="142">
        <v>2755740.4</v>
      </c>
      <c r="DL23" s="142">
        <v>3189681.9</v>
      </c>
      <c r="DM23" s="142">
        <v>3605875.9</v>
      </c>
      <c r="DN23" s="142">
        <v>4150994.8</v>
      </c>
      <c r="DO23" s="142">
        <v>4589188.9000000004</v>
      </c>
      <c r="DP23" s="142">
        <v>5003474.5999999996</v>
      </c>
      <c r="DQ23" s="142">
        <v>5847059.7827990297</v>
      </c>
      <c r="DR23" s="142">
        <v>525372.69999999995</v>
      </c>
      <c r="DS23" s="142">
        <v>939449.6</v>
      </c>
      <c r="DT23" s="142">
        <v>1466489.5</v>
      </c>
      <c r="DU23" s="142">
        <v>1909019.7</v>
      </c>
      <c r="DV23" s="142">
        <v>2307926.4</v>
      </c>
      <c r="DW23" s="142">
        <v>2837231.2</v>
      </c>
      <c r="DX23" s="142">
        <v>3293089.8</v>
      </c>
      <c r="DY23" s="142">
        <v>3678265.6</v>
      </c>
      <c r="DZ23" s="142">
        <v>4261594.7</v>
      </c>
      <c r="EA23" s="142">
        <v>4752520.0999999996</v>
      </c>
      <c r="EB23" s="142">
        <v>5229162.5999999996</v>
      </c>
      <c r="EC23" s="142">
        <v>6201021.9396280395</v>
      </c>
      <c r="ED23" s="142">
        <v>561555.5</v>
      </c>
      <c r="EE23" s="142">
        <v>1003086.7</v>
      </c>
      <c r="EF23" s="142">
        <v>1605764.7</v>
      </c>
      <c r="EG23" s="142">
        <v>2085847.3062921499</v>
      </c>
      <c r="EH23" s="142">
        <v>2580674.4</v>
      </c>
      <c r="EI23" s="142">
        <v>3119476.3</v>
      </c>
      <c r="EJ23" s="142">
        <v>3592092.3</v>
      </c>
      <c r="EK23" s="142">
        <v>3994802.9</v>
      </c>
      <c r="EL23" s="142">
        <v>4697898.7</v>
      </c>
      <c r="EM23" s="142">
        <v>5242557.9000000004</v>
      </c>
      <c r="EN23" s="142">
        <v>5740312.9000000004</v>
      </c>
      <c r="EO23" s="142">
        <v>6764675.7914382918</v>
      </c>
      <c r="EP23" s="142">
        <v>605524.80000000005</v>
      </c>
      <c r="EQ23" s="142">
        <v>1030784.9</v>
      </c>
      <c r="ER23" s="142">
        <v>1705840</v>
      </c>
      <c r="ES23" s="142">
        <v>2243516.0227206801</v>
      </c>
      <c r="ET23" s="142">
        <v>2788881.3333538501</v>
      </c>
      <c r="EU23" s="142">
        <v>3336930.2</v>
      </c>
      <c r="EV23" s="142">
        <v>3851985.8</v>
      </c>
      <c r="EW23" s="142">
        <v>4305978.3</v>
      </c>
      <c r="EX23" s="142">
        <v>4971976.7</v>
      </c>
      <c r="EY23" s="142">
        <v>5546413.4000000004</v>
      </c>
      <c r="EZ23" s="142">
        <v>6081993.188811901</v>
      </c>
      <c r="FA23" s="142">
        <v>6995166.9927330203</v>
      </c>
      <c r="FB23" s="142">
        <v>718509.87624880997</v>
      </c>
      <c r="FC23" s="142">
        <v>1184784.5</v>
      </c>
      <c r="FD23" s="142">
        <v>1923042.6273725103</v>
      </c>
      <c r="FE23" s="142">
        <v>2497957.9360112702</v>
      </c>
      <c r="FF23" s="142">
        <v>3067729.6851907</v>
      </c>
      <c r="FG23" s="142">
        <v>3649007.5946838297</v>
      </c>
      <c r="FH23" s="142">
        <v>4278255.8459035996</v>
      </c>
      <c r="FI23" s="142">
        <v>4825466.5400145808</v>
      </c>
      <c r="FJ23" s="142">
        <v>5507799.3002610486</v>
      </c>
      <c r="FK23" s="142">
        <v>6231637.34402165</v>
      </c>
      <c r="FL23" s="142">
        <v>6802063.4992725393</v>
      </c>
      <c r="FM23" s="142">
        <v>7880403.5847661709</v>
      </c>
      <c r="FN23" s="142">
        <v>617831.30000000005</v>
      </c>
      <c r="FO23" s="142">
        <v>1188859.4374732501</v>
      </c>
      <c r="FP23" s="142">
        <v>1924855.4696839799</v>
      </c>
      <c r="FQ23" s="142">
        <v>2459264.9413879598</v>
      </c>
      <c r="FR23" s="142">
        <v>3048274.9589616302</v>
      </c>
      <c r="FS23" s="142">
        <v>3675810.1760444203</v>
      </c>
      <c r="FT23" s="142">
        <v>4263410.22292687</v>
      </c>
      <c r="FU23" s="142">
        <v>4950714.2493598694</v>
      </c>
      <c r="FV23" s="142">
        <v>5695644.5520331208</v>
      </c>
      <c r="FW23" s="142">
        <v>6235022.8012693003</v>
      </c>
    </row>
    <row r="24" spans="1:179" x14ac:dyDescent="0.25">
      <c r="A24" s="140" t="s">
        <v>155</v>
      </c>
      <c r="B24" s="142">
        <v>163029.4</v>
      </c>
      <c r="C24" s="142">
        <v>275058.09999999998</v>
      </c>
      <c r="D24" s="142">
        <v>446621.9</v>
      </c>
      <c r="E24" s="142">
        <v>535504.80000000005</v>
      </c>
      <c r="F24" s="142">
        <v>644121</v>
      </c>
      <c r="G24" s="142">
        <v>747575.8</v>
      </c>
      <c r="H24" s="142">
        <v>893642.7</v>
      </c>
      <c r="I24" s="142">
        <v>1002415.4</v>
      </c>
      <c r="J24" s="142">
        <v>1198891.3</v>
      </c>
      <c r="K24" s="142">
        <v>1323111.8999999999</v>
      </c>
      <c r="L24" s="142">
        <v>1440477.1</v>
      </c>
      <c r="M24" s="142">
        <v>1652560.3</v>
      </c>
      <c r="N24" s="142">
        <v>190681.4</v>
      </c>
      <c r="O24" s="142">
        <v>310111.5</v>
      </c>
      <c r="P24" s="142">
        <v>518914.6</v>
      </c>
      <c r="Q24" s="142">
        <v>625547.30000000005</v>
      </c>
      <c r="R24" s="142">
        <v>753768</v>
      </c>
      <c r="S24" s="142">
        <v>876449.4</v>
      </c>
      <c r="T24" s="142">
        <v>1023187.8</v>
      </c>
      <c r="U24" s="142">
        <v>1151632.6000000001</v>
      </c>
      <c r="V24" s="142">
        <v>1351520.1</v>
      </c>
      <c r="W24" s="142">
        <v>1507463.2</v>
      </c>
      <c r="X24" s="142">
        <v>1647618.5</v>
      </c>
      <c r="Y24" s="142">
        <v>1850496.1</v>
      </c>
      <c r="Z24" s="142">
        <v>203541.8</v>
      </c>
      <c r="AA24" s="142">
        <v>344462.5</v>
      </c>
      <c r="AB24" s="142">
        <v>546614.9</v>
      </c>
      <c r="AC24" s="142">
        <v>678027.8</v>
      </c>
      <c r="AD24" s="142">
        <v>833731.4</v>
      </c>
      <c r="AE24" s="142">
        <v>979243.8</v>
      </c>
      <c r="AF24" s="142">
        <v>1144423.3</v>
      </c>
      <c r="AG24" s="142">
        <v>1305481.5</v>
      </c>
      <c r="AH24" s="142">
        <v>1519377.4</v>
      </c>
      <c r="AI24" s="142">
        <v>1672635.6</v>
      </c>
      <c r="AJ24" s="142">
        <v>1860440.6</v>
      </c>
      <c r="AK24" s="142">
        <v>2119803.6</v>
      </c>
      <c r="AL24" s="142">
        <v>237809.1</v>
      </c>
      <c r="AM24" s="142">
        <v>417653</v>
      </c>
      <c r="AN24" s="142">
        <v>659914.19999999995</v>
      </c>
      <c r="AO24" s="142">
        <v>837405.1</v>
      </c>
      <c r="AP24" s="142">
        <v>1026260.6</v>
      </c>
      <c r="AQ24" s="142">
        <v>1212499.6000000001</v>
      </c>
      <c r="AR24" s="142">
        <v>1426631.4</v>
      </c>
      <c r="AS24" s="142">
        <v>1617045.8</v>
      </c>
      <c r="AT24" s="142">
        <v>1864536.3</v>
      </c>
      <c r="AU24" s="142">
        <v>2063875.8</v>
      </c>
      <c r="AV24" s="142">
        <v>2281477.1</v>
      </c>
      <c r="AW24" s="142">
        <v>2634804.7000000002</v>
      </c>
      <c r="AX24" s="142">
        <v>289431</v>
      </c>
      <c r="AY24" s="142">
        <v>534930</v>
      </c>
      <c r="AZ24" s="142">
        <v>851923.7</v>
      </c>
      <c r="BA24" s="142">
        <v>1072926.3</v>
      </c>
      <c r="BB24" s="142">
        <v>1298166</v>
      </c>
      <c r="BC24" s="142">
        <v>1535523.4</v>
      </c>
      <c r="BD24" s="142">
        <v>1787904.6</v>
      </c>
      <c r="BE24" s="142">
        <v>2021518.3</v>
      </c>
      <c r="BF24" s="142">
        <v>2345055.4</v>
      </c>
      <c r="BG24" s="142">
        <v>2575721.9</v>
      </c>
      <c r="BH24" s="142">
        <v>2839864.4</v>
      </c>
      <c r="BI24" s="142">
        <v>3275676.9</v>
      </c>
      <c r="BJ24" s="142">
        <v>346051.7</v>
      </c>
      <c r="BK24" s="142">
        <v>599936.4</v>
      </c>
      <c r="BL24" s="142">
        <v>934509.4</v>
      </c>
      <c r="BM24" s="142">
        <v>1185643.1000000001</v>
      </c>
      <c r="BN24" s="142">
        <v>1440604.9</v>
      </c>
      <c r="BO24" s="142">
        <v>1722172.1</v>
      </c>
      <c r="BP24" s="142">
        <v>2008717</v>
      </c>
      <c r="BQ24" s="142">
        <v>2250367.2000000002</v>
      </c>
      <c r="BR24" s="142">
        <v>2590648.9</v>
      </c>
      <c r="BS24" s="142">
        <v>2854102.6</v>
      </c>
      <c r="BT24" s="142">
        <v>3119579</v>
      </c>
      <c r="BU24" s="142">
        <v>3566159.2</v>
      </c>
      <c r="BV24" s="142">
        <v>384193.5</v>
      </c>
      <c r="BW24" s="142">
        <v>659561.5</v>
      </c>
      <c r="BX24" s="142">
        <v>1019182.3</v>
      </c>
      <c r="BY24" s="142">
        <v>1290211</v>
      </c>
      <c r="BZ24" s="142">
        <v>1572213</v>
      </c>
      <c r="CA24" s="142">
        <v>1897389.5</v>
      </c>
      <c r="CB24" s="142">
        <v>2200944.9</v>
      </c>
      <c r="CC24" s="142">
        <v>2484521.7999999998</v>
      </c>
      <c r="CD24" s="142">
        <v>2839404.5</v>
      </c>
      <c r="CE24" s="142">
        <v>3128843.2</v>
      </c>
      <c r="CF24" s="142">
        <v>3434416.9</v>
      </c>
      <c r="CG24" s="142">
        <v>3943655.9</v>
      </c>
      <c r="CH24" s="142">
        <v>432664.5</v>
      </c>
      <c r="CI24" s="142">
        <v>737508.5</v>
      </c>
      <c r="CJ24" s="142">
        <v>1097182.8999999999</v>
      </c>
      <c r="CK24" s="142">
        <v>1435193.7</v>
      </c>
      <c r="CL24" s="142">
        <v>1755177.4</v>
      </c>
      <c r="CM24" s="142">
        <v>2110916.9</v>
      </c>
      <c r="CN24" s="142">
        <v>2512588.6</v>
      </c>
      <c r="CO24" s="142">
        <v>2822705.3</v>
      </c>
      <c r="CP24" s="142">
        <v>3221266.8</v>
      </c>
      <c r="CQ24" s="142">
        <v>3538554.4</v>
      </c>
      <c r="CR24" s="142">
        <v>3884053.8</v>
      </c>
      <c r="CS24" s="142">
        <v>4471847.0999999996</v>
      </c>
      <c r="CT24" s="142">
        <v>465999</v>
      </c>
      <c r="CU24" s="142">
        <v>802433.6</v>
      </c>
      <c r="CV24" s="142">
        <v>1200977.3</v>
      </c>
      <c r="CW24" s="142">
        <v>1542266.3</v>
      </c>
      <c r="CX24" s="142">
        <v>1892334.6</v>
      </c>
      <c r="CY24" s="142">
        <v>2310562.4</v>
      </c>
      <c r="CZ24" s="142">
        <v>2692575.4</v>
      </c>
      <c r="DA24" s="142">
        <v>3027049.9</v>
      </c>
      <c r="DB24" s="142">
        <v>3472808.6</v>
      </c>
      <c r="DC24" s="142">
        <v>3870488.2</v>
      </c>
      <c r="DD24" s="142">
        <v>4244158.2</v>
      </c>
      <c r="DE24" s="142">
        <v>4861110.0999999996</v>
      </c>
      <c r="DF24" s="142">
        <v>509991.6</v>
      </c>
      <c r="DG24" s="142">
        <v>843363.6</v>
      </c>
      <c r="DH24" s="142">
        <v>1337602.7</v>
      </c>
      <c r="DI24" s="142">
        <v>1707500.4</v>
      </c>
      <c r="DJ24" s="142">
        <v>2076104.5</v>
      </c>
      <c r="DK24" s="142">
        <v>2540511.7000000002</v>
      </c>
      <c r="DL24" s="142">
        <v>2948305.5</v>
      </c>
      <c r="DM24" s="142">
        <v>3302040.8</v>
      </c>
      <c r="DN24" s="142">
        <v>3806092.2</v>
      </c>
      <c r="DO24" s="142">
        <v>4217995.5</v>
      </c>
      <c r="DP24" s="142">
        <v>4604528.0999999996</v>
      </c>
      <c r="DQ24" s="142">
        <v>5317321.3824966196</v>
      </c>
      <c r="DR24" s="142">
        <v>519051.7</v>
      </c>
      <c r="DS24" s="142">
        <v>877875.4</v>
      </c>
      <c r="DT24" s="142">
        <v>1395403.7</v>
      </c>
      <c r="DU24" s="142">
        <v>1813689.8</v>
      </c>
      <c r="DV24" s="142">
        <v>2190291.4</v>
      </c>
      <c r="DW24" s="142">
        <v>2668535.5</v>
      </c>
      <c r="DX24" s="142">
        <v>3098370.8</v>
      </c>
      <c r="DY24" s="142">
        <v>3462133.3</v>
      </c>
      <c r="DZ24" s="142">
        <v>4001739.5</v>
      </c>
      <c r="EA24" s="142">
        <v>4453767.2</v>
      </c>
      <c r="EB24" s="142">
        <v>4868778.2</v>
      </c>
      <c r="EC24" s="142">
        <v>5625718.30715256</v>
      </c>
      <c r="ED24" s="142">
        <v>536726.69999999995</v>
      </c>
      <c r="EE24" s="142">
        <v>930027</v>
      </c>
      <c r="EF24" s="142">
        <v>1497921.8</v>
      </c>
      <c r="EG24" s="142">
        <v>1949757.8</v>
      </c>
      <c r="EH24" s="142">
        <v>2392222.6</v>
      </c>
      <c r="EI24" s="142">
        <v>2900889.1</v>
      </c>
      <c r="EJ24" s="142">
        <v>3333623.7</v>
      </c>
      <c r="EK24" s="142">
        <v>3714789</v>
      </c>
      <c r="EL24" s="142">
        <v>4353454.5</v>
      </c>
      <c r="EM24" s="142">
        <v>4871894.5999999996</v>
      </c>
      <c r="EN24" s="142">
        <v>5304640.0999999996</v>
      </c>
      <c r="EO24" s="142">
        <v>6114730.647223711</v>
      </c>
      <c r="EP24" s="142">
        <v>599697</v>
      </c>
      <c r="EQ24" s="142">
        <v>1002406.8</v>
      </c>
      <c r="ER24" s="142">
        <v>1633658.8</v>
      </c>
      <c r="ES24" s="142">
        <v>2138029.7901412002</v>
      </c>
      <c r="ET24" s="142">
        <v>2617794.5</v>
      </c>
      <c r="EU24" s="142">
        <v>3149017.6</v>
      </c>
      <c r="EV24" s="142">
        <v>3617754.9</v>
      </c>
      <c r="EW24" s="142">
        <v>4047240.9</v>
      </c>
      <c r="EX24" s="142">
        <v>4671129.8</v>
      </c>
      <c r="EY24" s="142">
        <v>5218470.5</v>
      </c>
      <c r="EZ24" s="142">
        <v>5706224.0338470303</v>
      </c>
      <c r="FA24" s="142">
        <v>6514974.34918488</v>
      </c>
      <c r="FB24" s="142">
        <v>637565.59877707995</v>
      </c>
      <c r="FC24" s="142">
        <v>1086784.8999999999</v>
      </c>
      <c r="FD24" s="142">
        <v>1750962.9626779603</v>
      </c>
      <c r="FE24" s="142">
        <v>2307031.39031959</v>
      </c>
      <c r="FF24" s="142">
        <v>2812969.5032894998</v>
      </c>
      <c r="FG24" s="142">
        <v>3348522.4168350697</v>
      </c>
      <c r="FH24" s="142">
        <v>3939320.2224623598</v>
      </c>
      <c r="FI24" s="142">
        <v>4445094.9152041506</v>
      </c>
      <c r="FJ24" s="142">
        <v>5105375.4795094989</v>
      </c>
      <c r="FK24" s="142">
        <v>5694130.4878626298</v>
      </c>
      <c r="FL24" s="142">
        <v>6210983.6731131691</v>
      </c>
      <c r="FM24" s="142">
        <v>7129672.0126845706</v>
      </c>
      <c r="FN24" s="142">
        <v>610977.80000000005</v>
      </c>
      <c r="FO24" s="142">
        <v>1163702.48004076</v>
      </c>
      <c r="FP24" s="142">
        <v>1842718.5897065499</v>
      </c>
      <c r="FQ24" s="142">
        <v>2354901.1193761299</v>
      </c>
      <c r="FR24" s="142">
        <v>2905215.9169330401</v>
      </c>
      <c r="FS24" s="142">
        <v>3500657.5368381804</v>
      </c>
      <c r="FT24" s="142">
        <v>4058409.3787065204</v>
      </c>
      <c r="FU24" s="142">
        <v>4726486.3887463799</v>
      </c>
      <c r="FV24" s="142">
        <v>5415667.7010797905</v>
      </c>
      <c r="FW24" s="142">
        <v>5929070.9868430402</v>
      </c>
    </row>
    <row r="25" spans="1:179" x14ac:dyDescent="0.25">
      <c r="A25" s="140" t="s">
        <v>156</v>
      </c>
      <c r="B25" s="142">
        <v>65300.3</v>
      </c>
      <c r="C25" s="142">
        <v>111530.2</v>
      </c>
      <c r="D25" s="142">
        <v>158827</v>
      </c>
      <c r="E25" s="142">
        <v>202777.4</v>
      </c>
      <c r="F25" s="142">
        <v>246965</v>
      </c>
      <c r="G25" s="142">
        <v>294750.7</v>
      </c>
      <c r="H25" s="142">
        <v>339309.9</v>
      </c>
      <c r="I25" s="142">
        <v>381668.6</v>
      </c>
      <c r="J25" s="142">
        <v>450467.5</v>
      </c>
      <c r="K25" s="142">
        <v>503427.2</v>
      </c>
      <c r="L25" s="142">
        <v>548781.5</v>
      </c>
      <c r="M25" s="142">
        <v>635163.6</v>
      </c>
      <c r="N25" s="142">
        <v>78913.600000000006</v>
      </c>
      <c r="O25" s="142">
        <v>130131.6</v>
      </c>
      <c r="P25" s="142">
        <v>177533.1</v>
      </c>
      <c r="Q25" s="142">
        <v>225227.2</v>
      </c>
      <c r="R25" s="142">
        <v>274913.7</v>
      </c>
      <c r="S25" s="142">
        <v>329473.90000000002</v>
      </c>
      <c r="T25" s="142">
        <v>377969.2</v>
      </c>
      <c r="U25" s="142">
        <v>429957.2</v>
      </c>
      <c r="V25" s="142">
        <v>509797</v>
      </c>
      <c r="W25" s="142">
        <v>567248.69999999995</v>
      </c>
      <c r="X25" s="142">
        <v>619246.30000000005</v>
      </c>
      <c r="Y25" s="142">
        <v>713476.9</v>
      </c>
      <c r="Z25" s="142">
        <v>91720</v>
      </c>
      <c r="AA25" s="142">
        <v>146960.9</v>
      </c>
      <c r="AB25" s="142">
        <v>205918.3</v>
      </c>
      <c r="AC25" s="142">
        <v>263801.5</v>
      </c>
      <c r="AD25" s="142">
        <v>329378.59999999998</v>
      </c>
      <c r="AE25" s="142">
        <v>396969.7</v>
      </c>
      <c r="AF25" s="142">
        <v>459291</v>
      </c>
      <c r="AG25" s="142">
        <v>525151.1</v>
      </c>
      <c r="AH25" s="142">
        <v>590228.4</v>
      </c>
      <c r="AI25" s="142">
        <v>656220.19999999995</v>
      </c>
      <c r="AJ25" s="142">
        <v>732948</v>
      </c>
      <c r="AK25" s="142">
        <v>856512.1</v>
      </c>
      <c r="AL25" s="142">
        <v>116342.7</v>
      </c>
      <c r="AM25" s="142">
        <v>194004.8</v>
      </c>
      <c r="AN25" s="142">
        <v>273656.59999999998</v>
      </c>
      <c r="AO25" s="142">
        <v>358093.4</v>
      </c>
      <c r="AP25" s="142">
        <v>441395.5</v>
      </c>
      <c r="AQ25" s="142">
        <v>531390.69999999995</v>
      </c>
      <c r="AR25" s="142">
        <v>612482.19999999995</v>
      </c>
      <c r="AS25" s="142">
        <v>693813</v>
      </c>
      <c r="AT25" s="142">
        <v>780235.4</v>
      </c>
      <c r="AU25" s="142">
        <v>871374.6</v>
      </c>
      <c r="AV25" s="142">
        <v>959114</v>
      </c>
      <c r="AW25" s="142">
        <v>1114785.6000000001</v>
      </c>
      <c r="AX25" s="142">
        <v>149233.4</v>
      </c>
      <c r="AY25" s="142">
        <v>238129.2</v>
      </c>
      <c r="AZ25" s="142">
        <v>346466.4</v>
      </c>
      <c r="BA25" s="142">
        <v>445370.1</v>
      </c>
      <c r="BB25" s="142">
        <v>543055.30000000005</v>
      </c>
      <c r="BC25" s="142">
        <v>654993.19999999995</v>
      </c>
      <c r="BD25" s="142">
        <v>752454.9</v>
      </c>
      <c r="BE25" s="142">
        <v>851824.8</v>
      </c>
      <c r="BF25" s="142">
        <v>955471.6</v>
      </c>
      <c r="BG25" s="142">
        <v>1055564</v>
      </c>
      <c r="BH25" s="142">
        <v>1160531</v>
      </c>
      <c r="BI25" s="142">
        <v>1349158.3</v>
      </c>
      <c r="BJ25" s="142">
        <v>174509.9</v>
      </c>
      <c r="BK25" s="142">
        <v>290116.5</v>
      </c>
      <c r="BL25" s="142">
        <v>391579.2</v>
      </c>
      <c r="BM25" s="142">
        <v>503805.2</v>
      </c>
      <c r="BN25" s="142">
        <v>616608</v>
      </c>
      <c r="BO25" s="142">
        <v>739417.59999999998</v>
      </c>
      <c r="BP25" s="142">
        <v>849171.2</v>
      </c>
      <c r="BQ25" s="142">
        <v>959030.8</v>
      </c>
      <c r="BR25" s="142">
        <v>1074283.6000000001</v>
      </c>
      <c r="BS25" s="142">
        <v>1184954.5</v>
      </c>
      <c r="BT25" s="142">
        <v>1302637.7</v>
      </c>
      <c r="BU25" s="142">
        <v>1513597.4</v>
      </c>
      <c r="BV25" s="142">
        <v>194038.9</v>
      </c>
      <c r="BW25" s="142">
        <v>318006</v>
      </c>
      <c r="BX25" s="142">
        <v>439292</v>
      </c>
      <c r="BY25" s="142">
        <v>556356.19999999995</v>
      </c>
      <c r="BZ25" s="142">
        <v>674848.3</v>
      </c>
      <c r="CA25" s="142">
        <v>809216.6</v>
      </c>
      <c r="CB25" s="142">
        <v>923657.7</v>
      </c>
      <c r="CC25" s="142">
        <v>1046195.4</v>
      </c>
      <c r="CD25" s="142">
        <v>1170855.8</v>
      </c>
      <c r="CE25" s="142">
        <v>1295213.3999999999</v>
      </c>
      <c r="CF25" s="142">
        <v>1415066.7</v>
      </c>
      <c r="CG25" s="142">
        <v>1647046.6</v>
      </c>
      <c r="CH25" s="142">
        <v>210357.8</v>
      </c>
      <c r="CI25" s="142">
        <v>348076.9</v>
      </c>
      <c r="CJ25" s="142">
        <v>473857.9</v>
      </c>
      <c r="CK25" s="142">
        <v>608024</v>
      </c>
      <c r="CL25" s="142">
        <v>738968.9</v>
      </c>
      <c r="CM25" s="142">
        <v>888226.7</v>
      </c>
      <c r="CN25" s="142">
        <v>1020336</v>
      </c>
      <c r="CO25" s="142">
        <v>1153988</v>
      </c>
      <c r="CP25" s="142">
        <v>1292002.6000000001</v>
      </c>
      <c r="CQ25" s="142">
        <v>1428314.5</v>
      </c>
      <c r="CR25" s="142">
        <v>1565741.4</v>
      </c>
      <c r="CS25" s="142">
        <v>1817384.2</v>
      </c>
      <c r="CT25" s="142">
        <v>233522.6</v>
      </c>
      <c r="CU25" s="142">
        <v>379720.2</v>
      </c>
      <c r="CV25" s="142">
        <v>515184</v>
      </c>
      <c r="CW25" s="142">
        <v>650728.80000000005</v>
      </c>
      <c r="CX25" s="142">
        <v>798792.3</v>
      </c>
      <c r="CY25" s="142">
        <v>956716</v>
      </c>
      <c r="CZ25" s="142">
        <v>1098742</v>
      </c>
      <c r="DA25" s="142">
        <v>1249279.3999999999</v>
      </c>
      <c r="DB25" s="142">
        <v>1396470.2</v>
      </c>
      <c r="DC25" s="142">
        <v>1540930.3</v>
      </c>
      <c r="DD25" s="142">
        <v>1696267.6</v>
      </c>
      <c r="DE25" s="142">
        <v>1968532.7</v>
      </c>
      <c r="DF25" s="142">
        <v>251426.8</v>
      </c>
      <c r="DG25" s="142">
        <v>395541.7</v>
      </c>
      <c r="DH25" s="142">
        <v>571512.4</v>
      </c>
      <c r="DI25" s="142">
        <v>722265.5</v>
      </c>
      <c r="DJ25" s="142">
        <v>875627.9</v>
      </c>
      <c r="DK25" s="142">
        <v>1047711.9</v>
      </c>
      <c r="DL25" s="142">
        <v>1204420.8</v>
      </c>
      <c r="DM25" s="142">
        <v>1351743.8</v>
      </c>
      <c r="DN25" s="142">
        <v>1503115.2</v>
      </c>
      <c r="DO25" s="142">
        <v>1657096.2</v>
      </c>
      <c r="DP25" s="142">
        <v>1812970.3</v>
      </c>
      <c r="DQ25" s="142">
        <v>2113306.8494412806</v>
      </c>
      <c r="DR25" s="142">
        <v>260696.3</v>
      </c>
      <c r="DS25" s="142">
        <v>433017.5</v>
      </c>
      <c r="DT25" s="142">
        <v>590963.4</v>
      </c>
      <c r="DU25" s="142">
        <v>745454.9</v>
      </c>
      <c r="DV25" s="142">
        <v>904111.5</v>
      </c>
      <c r="DW25" s="142">
        <v>1065131.5</v>
      </c>
      <c r="DX25" s="142">
        <v>1239906.1000000001</v>
      </c>
      <c r="DY25" s="142">
        <v>1397313</v>
      </c>
      <c r="DZ25" s="142">
        <v>1553718.9</v>
      </c>
      <c r="EA25" s="142">
        <v>1709850.6</v>
      </c>
      <c r="EB25" s="142">
        <v>1866303.9</v>
      </c>
      <c r="EC25" s="142">
        <v>2177506.2178466199</v>
      </c>
      <c r="ED25" s="142">
        <v>268251.5</v>
      </c>
      <c r="EE25" s="142">
        <v>444343.3</v>
      </c>
      <c r="EF25" s="142">
        <v>609811.4</v>
      </c>
      <c r="EG25" s="142">
        <v>779091.6</v>
      </c>
      <c r="EH25" s="142">
        <v>943412</v>
      </c>
      <c r="EI25" s="142">
        <v>1106893.3999999999</v>
      </c>
      <c r="EJ25" s="142">
        <v>1263700.6000000001</v>
      </c>
      <c r="EK25" s="142">
        <v>1433914.9</v>
      </c>
      <c r="EL25" s="142">
        <v>1618924.9</v>
      </c>
      <c r="EM25" s="142">
        <v>1795764.5</v>
      </c>
      <c r="EN25" s="142">
        <v>1961986.6</v>
      </c>
      <c r="EO25" s="142">
        <v>2290203.5405186899</v>
      </c>
      <c r="EP25" s="142">
        <v>287367.7</v>
      </c>
      <c r="EQ25" s="142">
        <v>478477.3</v>
      </c>
      <c r="ER25" s="142">
        <v>644798.4</v>
      </c>
      <c r="ES25" s="142">
        <v>825654.0688487601</v>
      </c>
      <c r="ET25" s="142">
        <v>999226.7</v>
      </c>
      <c r="EU25" s="142">
        <v>1170794.8</v>
      </c>
      <c r="EV25" s="142">
        <v>1343245.8</v>
      </c>
      <c r="EW25" s="142">
        <v>1511501.2</v>
      </c>
      <c r="EX25" s="142">
        <v>1689996.8</v>
      </c>
      <c r="EY25" s="142">
        <v>1876491.7</v>
      </c>
      <c r="EZ25" s="142">
        <v>2054597.9793067302</v>
      </c>
      <c r="FA25" s="142">
        <v>2394708.47627817</v>
      </c>
      <c r="FB25" s="142">
        <v>300220.04423329001</v>
      </c>
      <c r="FC25" s="142">
        <v>496317.3</v>
      </c>
      <c r="FD25" s="142">
        <v>676546.65381268004</v>
      </c>
      <c r="FE25" s="142">
        <v>852501.23334463011</v>
      </c>
      <c r="FF25" s="142">
        <v>1029389.8103423</v>
      </c>
      <c r="FG25" s="142">
        <v>1204308.8395105598</v>
      </c>
      <c r="FH25" s="142">
        <v>1382901.62218722</v>
      </c>
      <c r="FI25" s="142">
        <v>1562250.4056702701</v>
      </c>
      <c r="FJ25" s="142">
        <v>1743876.3758851895</v>
      </c>
      <c r="FK25" s="142">
        <v>1944196.4481320698</v>
      </c>
      <c r="FL25" s="142">
        <v>2128250.7911696797</v>
      </c>
      <c r="FM25" s="142">
        <v>2476572.69135678</v>
      </c>
      <c r="FN25" s="142">
        <v>312611.7</v>
      </c>
      <c r="FO25" s="142">
        <v>508558.25890553999</v>
      </c>
      <c r="FP25" s="142">
        <v>692053.22088216001</v>
      </c>
      <c r="FQ25" s="142">
        <v>872607.54513544997</v>
      </c>
      <c r="FR25" s="142">
        <v>1051948.8833182901</v>
      </c>
      <c r="FS25" s="142">
        <v>1231336.8534951501</v>
      </c>
      <c r="FT25" s="142">
        <v>1414121.9488598602</v>
      </c>
      <c r="FU25" s="142">
        <v>1593987.1256415399</v>
      </c>
      <c r="FV25" s="142">
        <v>1776179.0803084401</v>
      </c>
      <c r="FW25" s="142">
        <v>1955539.8816066198</v>
      </c>
    </row>
    <row r="26" spans="1:179" x14ac:dyDescent="0.25">
      <c r="A26" s="140" t="s">
        <v>157</v>
      </c>
      <c r="B26" s="142">
        <v>60758</v>
      </c>
      <c r="C26" s="142">
        <v>92596</v>
      </c>
      <c r="D26" s="142">
        <v>132796.20000000001</v>
      </c>
      <c r="E26" s="142">
        <v>168583.1</v>
      </c>
      <c r="F26" s="142">
        <v>204919.4</v>
      </c>
      <c r="G26" s="142">
        <v>245982.4</v>
      </c>
      <c r="H26" s="142">
        <v>282104.2</v>
      </c>
      <c r="I26" s="142">
        <v>318187.2</v>
      </c>
      <c r="J26" s="142">
        <v>379226.6</v>
      </c>
      <c r="K26" s="142">
        <v>419116.79999999999</v>
      </c>
      <c r="L26" s="142">
        <v>456537.3</v>
      </c>
      <c r="M26" s="142">
        <v>534618.30000000005</v>
      </c>
      <c r="N26" s="142">
        <v>72779.8</v>
      </c>
      <c r="O26" s="142">
        <v>108940.5</v>
      </c>
      <c r="P26" s="142">
        <v>148571.9</v>
      </c>
      <c r="Q26" s="142">
        <v>188055.4</v>
      </c>
      <c r="R26" s="142">
        <v>229471.9</v>
      </c>
      <c r="S26" s="142">
        <v>275236.90000000002</v>
      </c>
      <c r="T26" s="142">
        <v>315550.09999999998</v>
      </c>
      <c r="U26" s="142">
        <v>358589.4</v>
      </c>
      <c r="V26" s="142">
        <v>430031.5</v>
      </c>
      <c r="W26" s="142">
        <v>473028.1</v>
      </c>
      <c r="X26" s="142">
        <v>516093.7</v>
      </c>
      <c r="Y26" s="142">
        <v>600690.19999999995</v>
      </c>
      <c r="Z26" s="142">
        <v>84738.5</v>
      </c>
      <c r="AA26" s="142">
        <v>129059.5</v>
      </c>
      <c r="AB26" s="142">
        <v>179161.2</v>
      </c>
      <c r="AC26" s="142">
        <v>224463.3</v>
      </c>
      <c r="AD26" s="142">
        <v>274786.09999999998</v>
      </c>
      <c r="AE26" s="142">
        <v>331536.90000000002</v>
      </c>
      <c r="AF26" s="142">
        <v>383313.1</v>
      </c>
      <c r="AG26" s="142">
        <v>438653.3</v>
      </c>
      <c r="AH26" s="142">
        <v>492301</v>
      </c>
      <c r="AI26" s="142">
        <v>547082.80000000005</v>
      </c>
      <c r="AJ26" s="142">
        <v>612814.1</v>
      </c>
      <c r="AK26" s="142">
        <v>720710</v>
      </c>
      <c r="AL26" s="142">
        <v>106644.7</v>
      </c>
      <c r="AM26" s="142">
        <v>162515.9</v>
      </c>
      <c r="AN26" s="142">
        <v>228854.9</v>
      </c>
      <c r="AO26" s="142">
        <v>299144.2</v>
      </c>
      <c r="AP26" s="142">
        <v>367690</v>
      </c>
      <c r="AQ26" s="142">
        <v>443316</v>
      </c>
      <c r="AR26" s="142">
        <v>510508.3</v>
      </c>
      <c r="AS26" s="142">
        <v>578560.5</v>
      </c>
      <c r="AT26" s="142">
        <v>650171.80000000005</v>
      </c>
      <c r="AU26" s="142">
        <v>726004.2</v>
      </c>
      <c r="AV26" s="142">
        <v>797684.8</v>
      </c>
      <c r="AW26" s="142">
        <v>936856.7</v>
      </c>
      <c r="AX26" s="142">
        <v>135931.79999999999</v>
      </c>
      <c r="AY26" s="142">
        <v>208320.2</v>
      </c>
      <c r="AZ26" s="142">
        <v>291123.59999999998</v>
      </c>
      <c r="BA26" s="142">
        <v>372149.5</v>
      </c>
      <c r="BB26" s="142">
        <v>452871.8</v>
      </c>
      <c r="BC26" s="142">
        <v>547794.69999999995</v>
      </c>
      <c r="BD26" s="142">
        <v>628468.19999999995</v>
      </c>
      <c r="BE26" s="142">
        <v>711213.3</v>
      </c>
      <c r="BF26" s="142">
        <v>796804.3</v>
      </c>
      <c r="BG26" s="142">
        <v>880393.6</v>
      </c>
      <c r="BH26" s="142">
        <v>965697.3</v>
      </c>
      <c r="BI26" s="142">
        <v>1133809.1000000001</v>
      </c>
      <c r="BJ26" s="142">
        <v>159445.6</v>
      </c>
      <c r="BK26" s="142">
        <v>242110.1</v>
      </c>
      <c r="BL26" s="142">
        <v>326493</v>
      </c>
      <c r="BM26" s="142">
        <v>419422.3</v>
      </c>
      <c r="BN26" s="142">
        <v>512428.6</v>
      </c>
      <c r="BO26" s="142">
        <v>615503.19999999995</v>
      </c>
      <c r="BP26" s="142">
        <v>706191.3</v>
      </c>
      <c r="BQ26" s="142">
        <v>796568.3</v>
      </c>
      <c r="BR26" s="142">
        <v>892549.5</v>
      </c>
      <c r="BS26" s="142">
        <v>985771.3</v>
      </c>
      <c r="BT26" s="142">
        <v>1080697.8</v>
      </c>
      <c r="BU26" s="142">
        <v>1268194.8999999999</v>
      </c>
      <c r="BV26" s="142">
        <v>177831.2</v>
      </c>
      <c r="BW26" s="142">
        <v>266654.2</v>
      </c>
      <c r="BX26" s="142">
        <v>363413.1</v>
      </c>
      <c r="BY26" s="142">
        <v>461440.5</v>
      </c>
      <c r="BZ26" s="142">
        <v>558794</v>
      </c>
      <c r="CA26" s="142">
        <v>672682.1</v>
      </c>
      <c r="CB26" s="142">
        <v>769295.4</v>
      </c>
      <c r="CC26" s="142">
        <v>868422.2</v>
      </c>
      <c r="CD26" s="142">
        <v>972167.1</v>
      </c>
      <c r="CE26" s="142">
        <v>1074743.8999999999</v>
      </c>
      <c r="CF26" s="142">
        <v>1176594.8999999999</v>
      </c>
      <c r="CG26" s="142">
        <v>1380019</v>
      </c>
      <c r="CH26" s="142">
        <v>192755</v>
      </c>
      <c r="CI26" s="142">
        <v>292412.2</v>
      </c>
      <c r="CJ26" s="142">
        <v>396954.3</v>
      </c>
      <c r="CK26" s="142">
        <v>506123.8</v>
      </c>
      <c r="CL26" s="142">
        <v>613843.80000000005</v>
      </c>
      <c r="CM26" s="142">
        <v>740000.4</v>
      </c>
      <c r="CN26" s="142">
        <v>848093.9</v>
      </c>
      <c r="CO26" s="142">
        <v>958516.8</v>
      </c>
      <c r="CP26" s="142">
        <v>1074092.1000000001</v>
      </c>
      <c r="CQ26" s="142">
        <v>1185906.1000000001</v>
      </c>
      <c r="CR26" s="142">
        <v>1299235.5</v>
      </c>
      <c r="CS26" s="142">
        <v>1523276.8</v>
      </c>
      <c r="CT26" s="142">
        <v>214884.9</v>
      </c>
      <c r="CU26" s="142">
        <v>320401.90000000002</v>
      </c>
      <c r="CV26" s="142">
        <v>433334.8</v>
      </c>
      <c r="CW26" s="142">
        <v>544822.19999999995</v>
      </c>
      <c r="CX26" s="142">
        <v>665431.9</v>
      </c>
      <c r="CY26" s="142">
        <v>798841</v>
      </c>
      <c r="CZ26" s="142">
        <v>915638.8</v>
      </c>
      <c r="DA26" s="142">
        <v>1040898</v>
      </c>
      <c r="DB26" s="142">
        <v>1161263.7</v>
      </c>
      <c r="DC26" s="142">
        <v>1283291.2</v>
      </c>
      <c r="DD26" s="142">
        <v>1404432.3</v>
      </c>
      <c r="DE26" s="142">
        <v>1649735.5</v>
      </c>
      <c r="DF26" s="142">
        <v>229658.7</v>
      </c>
      <c r="DG26" s="142">
        <v>346312.2</v>
      </c>
      <c r="DH26" s="142">
        <v>473954.5</v>
      </c>
      <c r="DI26" s="142">
        <v>597504.30000000005</v>
      </c>
      <c r="DJ26" s="142">
        <v>723373.3</v>
      </c>
      <c r="DK26" s="142">
        <v>867847.6</v>
      </c>
      <c r="DL26" s="142">
        <v>993242.8</v>
      </c>
      <c r="DM26" s="142">
        <v>1118634.5</v>
      </c>
      <c r="DN26" s="142">
        <v>1245418.8999999999</v>
      </c>
      <c r="DO26" s="142">
        <v>1372058.9</v>
      </c>
      <c r="DP26" s="142">
        <v>1496812.3</v>
      </c>
      <c r="DQ26" s="142">
        <v>1756916.4104744704</v>
      </c>
      <c r="DR26" s="142">
        <v>242032.9</v>
      </c>
      <c r="DS26" s="142">
        <v>365578.1</v>
      </c>
      <c r="DT26" s="142">
        <v>493427</v>
      </c>
      <c r="DU26" s="142">
        <v>622024.9</v>
      </c>
      <c r="DV26" s="142">
        <v>752747.3</v>
      </c>
      <c r="DW26" s="142">
        <v>885507.1</v>
      </c>
      <c r="DX26" s="142">
        <v>1031340.6</v>
      </c>
      <c r="DY26" s="142">
        <v>1160641</v>
      </c>
      <c r="DZ26" s="142">
        <v>1289290.3</v>
      </c>
      <c r="EA26" s="142">
        <v>1418570.4</v>
      </c>
      <c r="EB26" s="142">
        <v>1548177.8</v>
      </c>
      <c r="EC26" s="142">
        <v>1816069.89857681</v>
      </c>
      <c r="ED26" s="142">
        <v>249789.9</v>
      </c>
      <c r="EE26" s="142">
        <v>375666.2</v>
      </c>
      <c r="EF26" s="142">
        <v>509272.6</v>
      </c>
      <c r="EG26" s="142">
        <v>643257</v>
      </c>
      <c r="EH26" s="142">
        <v>778491.8</v>
      </c>
      <c r="EI26" s="142">
        <v>913740.6</v>
      </c>
      <c r="EJ26" s="142">
        <v>1048149</v>
      </c>
      <c r="EK26" s="142">
        <v>1181622.3</v>
      </c>
      <c r="EL26" s="142">
        <v>1324772.6000000001</v>
      </c>
      <c r="EM26" s="142">
        <v>1477101.9</v>
      </c>
      <c r="EN26" s="142">
        <v>1614003.2</v>
      </c>
      <c r="EO26" s="142">
        <v>1897242.22683296</v>
      </c>
      <c r="EP26" s="142">
        <v>261666.6</v>
      </c>
      <c r="EQ26" s="142">
        <v>400882.9</v>
      </c>
      <c r="ER26" s="142">
        <v>540906.5</v>
      </c>
      <c r="ES26" s="142">
        <v>681530.54440539004</v>
      </c>
      <c r="ET26" s="142">
        <v>824280.6</v>
      </c>
      <c r="EU26" s="142">
        <v>964976</v>
      </c>
      <c r="EV26" s="142">
        <v>1106474.6000000001</v>
      </c>
      <c r="EW26" s="142">
        <v>1248525.3999999999</v>
      </c>
      <c r="EX26" s="142">
        <v>1391543.3</v>
      </c>
      <c r="EY26" s="142">
        <v>1553184.1</v>
      </c>
      <c r="EZ26" s="142">
        <v>1697883.1424786001</v>
      </c>
      <c r="FA26" s="142">
        <v>1996188.1803647599</v>
      </c>
      <c r="FB26" s="142">
        <v>275831.88423715002</v>
      </c>
      <c r="FC26" s="142">
        <v>414655.2</v>
      </c>
      <c r="FD26" s="142">
        <v>556722.80650032009</v>
      </c>
      <c r="FE26" s="142">
        <v>700557.99589038012</v>
      </c>
      <c r="FF26" s="142">
        <v>845594.62605980004</v>
      </c>
      <c r="FG26" s="142">
        <v>988825.59091115976</v>
      </c>
      <c r="FH26" s="142">
        <v>1136156.8993510499</v>
      </c>
      <c r="FI26" s="142">
        <v>1283021.49385043</v>
      </c>
      <c r="FJ26" s="142">
        <v>1432514.3875229196</v>
      </c>
      <c r="FK26" s="142">
        <v>1599825.1673757697</v>
      </c>
      <c r="FL26" s="142">
        <v>1748242.9856226495</v>
      </c>
      <c r="FM26" s="142">
        <v>2057916.55444863</v>
      </c>
      <c r="FN26" s="142">
        <v>284361</v>
      </c>
      <c r="FO26" s="142">
        <v>423099.77366711001</v>
      </c>
      <c r="FP26" s="142">
        <v>570354.55945142999</v>
      </c>
      <c r="FQ26" s="142">
        <v>719402.36194881995</v>
      </c>
      <c r="FR26" s="142">
        <v>865945.83322118013</v>
      </c>
      <c r="FS26" s="142">
        <v>1013044.2248073102</v>
      </c>
      <c r="FT26" s="142">
        <v>1163728.9784965701</v>
      </c>
      <c r="FU26" s="142">
        <v>1310757.5188406899</v>
      </c>
      <c r="FV26" s="142">
        <v>1460120.7548559201</v>
      </c>
      <c r="FW26" s="142">
        <v>1608388.5771649799</v>
      </c>
    </row>
    <row r="27" spans="1:179" x14ac:dyDescent="0.25">
      <c r="A27" s="140" t="s">
        <v>158</v>
      </c>
      <c r="B27" s="142">
        <v>4542.3</v>
      </c>
      <c r="C27" s="142">
        <v>18934.2</v>
      </c>
      <c r="D27" s="142">
        <v>26030.799999999999</v>
      </c>
      <c r="E27" s="142">
        <v>34194.300000000003</v>
      </c>
      <c r="F27" s="142">
        <v>42045.599999999999</v>
      </c>
      <c r="G27" s="142">
        <v>48768.3</v>
      </c>
      <c r="H27" s="142">
        <v>57205.7</v>
      </c>
      <c r="I27" s="142">
        <v>63481.4</v>
      </c>
      <c r="J27" s="142">
        <v>71240.899999999994</v>
      </c>
      <c r="K27" s="142">
        <v>84310.399999999994</v>
      </c>
      <c r="L27" s="142">
        <v>92244.2</v>
      </c>
      <c r="M27" s="142">
        <v>100545.3</v>
      </c>
      <c r="N27" s="142">
        <v>6133.8</v>
      </c>
      <c r="O27" s="142">
        <v>21191.1</v>
      </c>
      <c r="P27" s="142">
        <v>28961.200000000001</v>
      </c>
      <c r="Q27" s="142">
        <v>37171.800000000003</v>
      </c>
      <c r="R27" s="142">
        <v>45441.8</v>
      </c>
      <c r="S27" s="142">
        <v>54237</v>
      </c>
      <c r="T27" s="142">
        <v>62419.1</v>
      </c>
      <c r="U27" s="142">
        <v>71367.8</v>
      </c>
      <c r="V27" s="142">
        <v>79765.5</v>
      </c>
      <c r="W27" s="142">
        <v>94220.6</v>
      </c>
      <c r="X27" s="142">
        <v>103152.6</v>
      </c>
      <c r="Y27" s="142">
        <v>112786.7</v>
      </c>
      <c r="Z27" s="142">
        <v>6981.5</v>
      </c>
      <c r="AA27" s="142">
        <v>17901.400000000001</v>
      </c>
      <c r="AB27" s="142">
        <v>26757.1</v>
      </c>
      <c r="AC27" s="142">
        <v>39338.199999999997</v>
      </c>
      <c r="AD27" s="142">
        <v>54592.5</v>
      </c>
      <c r="AE27" s="142">
        <v>65432.800000000003</v>
      </c>
      <c r="AF27" s="142">
        <v>75977.899999999994</v>
      </c>
      <c r="AG27" s="142">
        <v>86497.8</v>
      </c>
      <c r="AH27" s="142">
        <v>97927.4</v>
      </c>
      <c r="AI27" s="142">
        <v>109137.4</v>
      </c>
      <c r="AJ27" s="142">
        <v>120133.9</v>
      </c>
      <c r="AK27" s="142">
        <v>135802.1</v>
      </c>
      <c r="AL27" s="142">
        <v>9698</v>
      </c>
      <c r="AM27" s="142">
        <v>31488.9</v>
      </c>
      <c r="AN27" s="142">
        <v>44801.7</v>
      </c>
      <c r="AO27" s="142">
        <v>58949.2</v>
      </c>
      <c r="AP27" s="142">
        <v>73705.5</v>
      </c>
      <c r="AQ27" s="142">
        <v>88074.7</v>
      </c>
      <c r="AR27" s="142">
        <v>101973.9</v>
      </c>
      <c r="AS27" s="142">
        <v>115252.5</v>
      </c>
      <c r="AT27" s="142">
        <v>130063.6</v>
      </c>
      <c r="AU27" s="142">
        <v>145370.4</v>
      </c>
      <c r="AV27" s="142">
        <v>161429.20000000001</v>
      </c>
      <c r="AW27" s="142">
        <v>177928.9</v>
      </c>
      <c r="AX27" s="142">
        <v>13301.6</v>
      </c>
      <c r="AY27" s="142">
        <v>29809</v>
      </c>
      <c r="AZ27" s="142">
        <v>55342.8</v>
      </c>
      <c r="BA27" s="142">
        <v>73220.600000000006</v>
      </c>
      <c r="BB27" s="142">
        <v>90183.5</v>
      </c>
      <c r="BC27" s="142">
        <v>107198.5</v>
      </c>
      <c r="BD27" s="142">
        <v>123986.7</v>
      </c>
      <c r="BE27" s="142">
        <v>140611.5</v>
      </c>
      <c r="BF27" s="142">
        <v>158667.29999999999</v>
      </c>
      <c r="BG27" s="142">
        <v>175170.4</v>
      </c>
      <c r="BH27" s="142">
        <v>194833.7</v>
      </c>
      <c r="BI27" s="142">
        <v>215349.2</v>
      </c>
      <c r="BJ27" s="142">
        <v>15064.3</v>
      </c>
      <c r="BK27" s="142">
        <v>48006.400000000001</v>
      </c>
      <c r="BL27" s="142">
        <v>65086.2</v>
      </c>
      <c r="BM27" s="142">
        <v>84382.9</v>
      </c>
      <c r="BN27" s="142">
        <v>104179.4</v>
      </c>
      <c r="BO27" s="142">
        <v>123914.4</v>
      </c>
      <c r="BP27" s="142">
        <v>142979.9</v>
      </c>
      <c r="BQ27" s="142">
        <v>162462.5</v>
      </c>
      <c r="BR27" s="142">
        <v>181734.1</v>
      </c>
      <c r="BS27" s="142">
        <v>199183.2</v>
      </c>
      <c r="BT27" s="142">
        <v>221939.9</v>
      </c>
      <c r="BU27" s="142">
        <v>245402.5</v>
      </c>
      <c r="BV27" s="142">
        <v>16207.7</v>
      </c>
      <c r="BW27" s="142">
        <v>51351.8</v>
      </c>
      <c r="BX27" s="142">
        <v>75878.899999999994</v>
      </c>
      <c r="BY27" s="142">
        <v>94915.7</v>
      </c>
      <c r="BZ27" s="142">
        <v>116054.3</v>
      </c>
      <c r="CA27" s="142">
        <v>136534.5</v>
      </c>
      <c r="CB27" s="142">
        <v>154362.29999999999</v>
      </c>
      <c r="CC27" s="142">
        <v>177773.2</v>
      </c>
      <c r="CD27" s="142">
        <v>198688.7</v>
      </c>
      <c r="CE27" s="142">
        <v>220469.5</v>
      </c>
      <c r="CF27" s="142">
        <v>238471.8</v>
      </c>
      <c r="CG27" s="142">
        <v>267027.59999999998</v>
      </c>
      <c r="CH27" s="142">
        <v>17602.8</v>
      </c>
      <c r="CI27" s="142">
        <v>55664.7</v>
      </c>
      <c r="CJ27" s="142">
        <v>76903.600000000006</v>
      </c>
      <c r="CK27" s="142">
        <v>101900.2</v>
      </c>
      <c r="CL27" s="142">
        <v>125125.1</v>
      </c>
      <c r="CM27" s="142">
        <v>148226.29999999999</v>
      </c>
      <c r="CN27" s="142">
        <v>172242.1</v>
      </c>
      <c r="CO27" s="142">
        <v>195471.2</v>
      </c>
      <c r="CP27" s="142">
        <v>217910.5</v>
      </c>
      <c r="CQ27" s="142">
        <v>242408.4</v>
      </c>
      <c r="CR27" s="142">
        <v>266505.90000000002</v>
      </c>
      <c r="CS27" s="142">
        <v>294107.40000000002</v>
      </c>
      <c r="CT27" s="142">
        <v>18637.7</v>
      </c>
      <c r="CU27" s="142">
        <v>59318.3</v>
      </c>
      <c r="CV27" s="142">
        <v>81849.2</v>
      </c>
      <c r="CW27" s="142">
        <v>105906.6</v>
      </c>
      <c r="CX27" s="142">
        <v>133360.4</v>
      </c>
      <c r="CY27" s="142">
        <v>157875</v>
      </c>
      <c r="CZ27" s="142">
        <v>183103.2</v>
      </c>
      <c r="DA27" s="142">
        <v>208381.4</v>
      </c>
      <c r="DB27" s="142">
        <v>235206.5</v>
      </c>
      <c r="DC27" s="142">
        <v>257639.1</v>
      </c>
      <c r="DD27" s="142">
        <v>291835.3</v>
      </c>
      <c r="DE27" s="142">
        <v>318797.2</v>
      </c>
      <c r="DF27" s="142">
        <v>21768.1</v>
      </c>
      <c r="DG27" s="142">
        <v>49229.5</v>
      </c>
      <c r="DH27" s="142">
        <v>97557.9</v>
      </c>
      <c r="DI27" s="142">
        <v>124761.2</v>
      </c>
      <c r="DJ27" s="142">
        <v>152254.6</v>
      </c>
      <c r="DK27" s="142">
        <v>179864.3</v>
      </c>
      <c r="DL27" s="142">
        <v>211178</v>
      </c>
      <c r="DM27" s="142">
        <v>233109.3</v>
      </c>
      <c r="DN27" s="142">
        <v>257696.3</v>
      </c>
      <c r="DO27" s="142">
        <v>285037.3</v>
      </c>
      <c r="DP27" s="142">
        <v>316158</v>
      </c>
      <c r="DQ27" s="142">
        <v>356390.43896681</v>
      </c>
      <c r="DR27" s="142">
        <v>18663.400000000001</v>
      </c>
      <c r="DS27" s="142">
        <v>67439.399999999994</v>
      </c>
      <c r="DT27" s="142">
        <v>97536.4</v>
      </c>
      <c r="DU27" s="142">
        <v>123430</v>
      </c>
      <c r="DV27" s="142">
        <v>151364.20000000001</v>
      </c>
      <c r="DW27" s="142">
        <v>179624.4</v>
      </c>
      <c r="DX27" s="142">
        <v>208565.5</v>
      </c>
      <c r="DY27" s="142">
        <v>236672</v>
      </c>
      <c r="DZ27" s="142">
        <v>264428.59999999998</v>
      </c>
      <c r="EA27" s="142">
        <v>291280.2</v>
      </c>
      <c r="EB27" s="142">
        <v>318126.09999999998</v>
      </c>
      <c r="EC27" s="142">
        <v>361436.3192698101</v>
      </c>
      <c r="ED27" s="142">
        <v>18461.599999999999</v>
      </c>
      <c r="EE27" s="142">
        <v>68677.100000000006</v>
      </c>
      <c r="EF27" s="142">
        <v>100538.8</v>
      </c>
      <c r="EG27" s="142">
        <v>135834.6</v>
      </c>
      <c r="EH27" s="142">
        <v>164920.20000000001</v>
      </c>
      <c r="EI27" s="142">
        <v>193152.8</v>
      </c>
      <c r="EJ27" s="142">
        <v>215551.6</v>
      </c>
      <c r="EK27" s="142">
        <v>252292.6</v>
      </c>
      <c r="EL27" s="142">
        <v>294152.3</v>
      </c>
      <c r="EM27" s="142">
        <v>318662.59999999998</v>
      </c>
      <c r="EN27" s="142">
        <v>347983.4</v>
      </c>
      <c r="EO27" s="142">
        <v>392961.31368572998</v>
      </c>
      <c r="EP27" s="142">
        <v>25701.1</v>
      </c>
      <c r="EQ27" s="142">
        <v>77594.399999999994</v>
      </c>
      <c r="ER27" s="142">
        <v>103891.9</v>
      </c>
      <c r="ES27" s="142">
        <v>144123.52444337</v>
      </c>
      <c r="ET27" s="142">
        <v>174946.1</v>
      </c>
      <c r="EU27" s="142">
        <v>205818.8</v>
      </c>
      <c r="EV27" s="142">
        <v>236771.20000000001</v>
      </c>
      <c r="EW27" s="142">
        <v>262975.8</v>
      </c>
      <c r="EX27" s="142">
        <v>298453.5</v>
      </c>
      <c r="EY27" s="142">
        <v>323307.59999999998</v>
      </c>
      <c r="EZ27" s="142">
        <v>356714.83682813006</v>
      </c>
      <c r="FA27" s="142">
        <v>398520.29591341002</v>
      </c>
      <c r="FB27" s="142">
        <v>24388.159996140002</v>
      </c>
      <c r="FC27" s="142">
        <v>81662.100000000006</v>
      </c>
      <c r="FD27" s="142">
        <v>119823.84731235998</v>
      </c>
      <c r="FE27" s="142">
        <v>151943.23745424999</v>
      </c>
      <c r="FF27" s="142">
        <v>183795.18428250001</v>
      </c>
      <c r="FG27" s="142">
        <v>215483.24859939996</v>
      </c>
      <c r="FH27" s="142">
        <v>246744.72283617003</v>
      </c>
      <c r="FI27" s="142">
        <v>279228.91181984008</v>
      </c>
      <c r="FJ27" s="142">
        <v>311361.98836227006</v>
      </c>
      <c r="FK27" s="142">
        <v>344371.28075629997</v>
      </c>
      <c r="FL27" s="142">
        <v>380007.80554703006</v>
      </c>
      <c r="FM27" s="142">
        <v>418656.13690815005</v>
      </c>
      <c r="FN27" s="142">
        <v>28250.799999999999</v>
      </c>
      <c r="FO27" s="142">
        <v>85458.485238429974</v>
      </c>
      <c r="FP27" s="142">
        <v>121698.66143073</v>
      </c>
      <c r="FQ27" s="142">
        <v>153205.18318662999</v>
      </c>
      <c r="FR27" s="142">
        <v>186003.05009711001</v>
      </c>
      <c r="FS27" s="142">
        <v>218292.62868784001</v>
      </c>
      <c r="FT27" s="142">
        <v>250392.97036329005</v>
      </c>
      <c r="FU27" s="142">
        <v>283229.60680085002</v>
      </c>
      <c r="FV27" s="142">
        <v>316058.32545251999</v>
      </c>
      <c r="FW27" s="142">
        <v>347151.30444163998</v>
      </c>
    </row>
    <row r="28" spans="1:179" x14ac:dyDescent="0.25">
      <c r="A28" s="140" t="s">
        <v>159</v>
      </c>
      <c r="B28" s="142">
        <v>616.5</v>
      </c>
      <c r="C28" s="142">
        <v>2228.1999999999998</v>
      </c>
      <c r="D28" s="142">
        <v>5747.5</v>
      </c>
      <c r="E28" s="142">
        <v>10071.799999999999</v>
      </c>
      <c r="F28" s="142">
        <v>14420.1</v>
      </c>
      <c r="G28" s="142">
        <v>18444.400000000001</v>
      </c>
      <c r="H28" s="142">
        <v>23215.5</v>
      </c>
      <c r="I28" s="142">
        <v>28072.3</v>
      </c>
      <c r="J28" s="142">
        <v>32184.9</v>
      </c>
      <c r="K28" s="142">
        <v>36331.4</v>
      </c>
      <c r="L28" s="142">
        <v>42316.800000000003</v>
      </c>
      <c r="M28" s="142">
        <v>56310.1</v>
      </c>
      <c r="N28" s="142">
        <v>1518.9</v>
      </c>
      <c r="O28" s="142">
        <v>2815.7</v>
      </c>
      <c r="P28" s="142">
        <v>8962.2999999999993</v>
      </c>
      <c r="Q28" s="142">
        <v>13042.9</v>
      </c>
      <c r="R28" s="142">
        <v>18876.5</v>
      </c>
      <c r="S28" s="142">
        <v>24762</v>
      </c>
      <c r="T28" s="142">
        <v>30049.200000000001</v>
      </c>
      <c r="U28" s="142">
        <v>35624.5</v>
      </c>
      <c r="V28" s="142">
        <v>40680.9</v>
      </c>
      <c r="W28" s="142">
        <v>46972.1</v>
      </c>
      <c r="X28" s="142">
        <v>56923.4</v>
      </c>
      <c r="Y28" s="142">
        <v>72614.899999999994</v>
      </c>
      <c r="Z28" s="142">
        <v>854.3</v>
      </c>
      <c r="AA28" s="142">
        <v>4932.6000000000004</v>
      </c>
      <c r="AB28" s="142">
        <v>9619.1</v>
      </c>
      <c r="AC28" s="142">
        <v>15961.2</v>
      </c>
      <c r="AD28" s="142">
        <v>22018.6</v>
      </c>
      <c r="AE28" s="142">
        <v>28643.8</v>
      </c>
      <c r="AF28" s="142">
        <v>35125.199999999997</v>
      </c>
      <c r="AG28" s="142">
        <v>41941.4</v>
      </c>
      <c r="AH28" s="142">
        <v>48791.6</v>
      </c>
      <c r="AI28" s="142">
        <v>58641.7</v>
      </c>
      <c r="AJ28" s="142">
        <v>67341.899999999994</v>
      </c>
      <c r="AK28" s="142">
        <v>87627.7</v>
      </c>
      <c r="AL28" s="142">
        <v>2272.6999999999998</v>
      </c>
      <c r="AM28" s="142">
        <v>6298.4</v>
      </c>
      <c r="AN28" s="142">
        <v>14144.5</v>
      </c>
      <c r="AO28" s="142">
        <v>21143.3</v>
      </c>
      <c r="AP28" s="142">
        <v>30817.7</v>
      </c>
      <c r="AQ28" s="142">
        <v>38406.400000000001</v>
      </c>
      <c r="AR28" s="142">
        <v>47066.5</v>
      </c>
      <c r="AS28" s="142">
        <v>56062.9</v>
      </c>
      <c r="AT28" s="142">
        <v>64070.3</v>
      </c>
      <c r="AU28" s="142">
        <v>73867.199999999997</v>
      </c>
      <c r="AV28" s="142">
        <v>84671.3</v>
      </c>
      <c r="AW28" s="142">
        <v>106359.2</v>
      </c>
      <c r="AX28" s="142">
        <v>1921</v>
      </c>
      <c r="AY28" s="142">
        <v>10698</v>
      </c>
      <c r="AZ28" s="142">
        <v>20820.099999999999</v>
      </c>
      <c r="BA28" s="142">
        <v>28519.9</v>
      </c>
      <c r="BB28" s="142">
        <v>37548.199999999997</v>
      </c>
      <c r="BC28" s="142">
        <v>46007.8</v>
      </c>
      <c r="BD28" s="142">
        <v>54960.2</v>
      </c>
      <c r="BE28" s="142">
        <v>64493.9</v>
      </c>
      <c r="BF28" s="142">
        <v>73581.7</v>
      </c>
      <c r="BG28" s="142">
        <v>83651.600000000006</v>
      </c>
      <c r="BH28" s="142">
        <v>96645.1</v>
      </c>
      <c r="BI28" s="142">
        <v>120675.7</v>
      </c>
      <c r="BJ28" s="142">
        <v>2414</v>
      </c>
      <c r="BK28" s="142">
        <v>9287.4</v>
      </c>
      <c r="BL28" s="142">
        <v>20712.8</v>
      </c>
      <c r="BM28" s="142">
        <v>30660.799999999999</v>
      </c>
      <c r="BN28" s="142">
        <v>41543.800000000003</v>
      </c>
      <c r="BO28" s="142">
        <v>52883.7</v>
      </c>
      <c r="BP28" s="142">
        <v>61286.5</v>
      </c>
      <c r="BQ28" s="142">
        <v>70543.899999999994</v>
      </c>
      <c r="BR28" s="142">
        <v>81170.899999999994</v>
      </c>
      <c r="BS28" s="142">
        <v>91780.9</v>
      </c>
      <c r="BT28" s="142">
        <v>106509</v>
      </c>
      <c r="BU28" s="142">
        <v>135631.6</v>
      </c>
      <c r="BV28" s="142">
        <v>2461.6999999999998</v>
      </c>
      <c r="BW28" s="142">
        <v>10201.1</v>
      </c>
      <c r="BX28" s="142">
        <v>18811.599999999999</v>
      </c>
      <c r="BY28" s="142">
        <v>31178.6</v>
      </c>
      <c r="BZ28" s="142">
        <v>42639.3</v>
      </c>
      <c r="CA28" s="142">
        <v>53517.599999999999</v>
      </c>
      <c r="CB28" s="142">
        <v>64409.8</v>
      </c>
      <c r="CC28" s="142">
        <v>75295.3</v>
      </c>
      <c r="CD28" s="142">
        <v>86173.6</v>
      </c>
      <c r="CE28" s="142">
        <v>98893.9</v>
      </c>
      <c r="CF28" s="142">
        <v>114346.5</v>
      </c>
      <c r="CG28" s="142">
        <v>142939.29999999999</v>
      </c>
      <c r="CH28" s="142">
        <v>3187.7</v>
      </c>
      <c r="CI28" s="142">
        <v>9933.7999999999993</v>
      </c>
      <c r="CJ28" s="142">
        <v>18671.900000000001</v>
      </c>
      <c r="CK28" s="142">
        <v>34113.699999999997</v>
      </c>
      <c r="CL28" s="142">
        <v>48136.9</v>
      </c>
      <c r="CM28" s="142">
        <v>60320</v>
      </c>
      <c r="CN28" s="142">
        <v>73627.199999999997</v>
      </c>
      <c r="CO28" s="142">
        <v>85552.4</v>
      </c>
      <c r="CP28" s="142">
        <v>97137</v>
      </c>
      <c r="CQ28" s="142">
        <v>110584.4</v>
      </c>
      <c r="CR28" s="142">
        <v>126602.4</v>
      </c>
      <c r="CS28" s="142">
        <v>158364.79999999999</v>
      </c>
      <c r="CT28" s="142">
        <v>3180.9</v>
      </c>
      <c r="CU28" s="142">
        <v>12909.3</v>
      </c>
      <c r="CV28" s="142">
        <v>27619.8</v>
      </c>
      <c r="CW28" s="142">
        <v>40354.199999999997</v>
      </c>
      <c r="CX28" s="142">
        <v>57473.3</v>
      </c>
      <c r="CY28" s="142">
        <v>70391.399999999994</v>
      </c>
      <c r="CZ28" s="142">
        <v>83846.899999999994</v>
      </c>
      <c r="DA28" s="142">
        <v>96678.6</v>
      </c>
      <c r="DB28" s="142">
        <v>110645.2</v>
      </c>
      <c r="DC28" s="142">
        <v>125202.4</v>
      </c>
      <c r="DD28" s="142">
        <v>144488.20000000001</v>
      </c>
      <c r="DE28" s="142">
        <v>179745.8</v>
      </c>
      <c r="DF28" s="142">
        <v>4004.1</v>
      </c>
      <c r="DG28" s="142">
        <v>13948.6</v>
      </c>
      <c r="DH28" s="142">
        <v>33907.599999999999</v>
      </c>
      <c r="DI28" s="142">
        <v>46364.6</v>
      </c>
      <c r="DJ28" s="142">
        <v>61149.5</v>
      </c>
      <c r="DK28" s="142">
        <v>74688.899999999994</v>
      </c>
      <c r="DL28" s="142">
        <v>88718</v>
      </c>
      <c r="DM28" s="142">
        <v>102914.5</v>
      </c>
      <c r="DN28" s="142">
        <v>118286.8</v>
      </c>
      <c r="DO28" s="142">
        <v>135464.9</v>
      </c>
      <c r="DP28" s="142">
        <v>152829.4</v>
      </c>
      <c r="DQ28" s="142">
        <v>193529.60649919999</v>
      </c>
      <c r="DR28" s="142">
        <v>2092</v>
      </c>
      <c r="DS28" s="142">
        <v>10750.3</v>
      </c>
      <c r="DT28" s="142">
        <v>24244.2</v>
      </c>
      <c r="DU28" s="142">
        <v>40972.9</v>
      </c>
      <c r="DV28" s="142">
        <v>51866.400000000001</v>
      </c>
      <c r="DW28" s="142">
        <v>69709.100000000006</v>
      </c>
      <c r="DX28" s="142">
        <v>86565.9</v>
      </c>
      <c r="DY28" s="142">
        <v>101276.7</v>
      </c>
      <c r="DZ28" s="142">
        <v>119753.9</v>
      </c>
      <c r="EA28" s="142">
        <v>135367.9</v>
      </c>
      <c r="EB28" s="142">
        <v>156777.4</v>
      </c>
      <c r="EC28" s="142">
        <v>197623.68718608003</v>
      </c>
      <c r="ED28" s="142">
        <v>3891.1</v>
      </c>
      <c r="EE28" s="142">
        <v>13490.1</v>
      </c>
      <c r="EF28" s="142">
        <v>31468</v>
      </c>
      <c r="EG28" s="142">
        <v>46222.400000000001</v>
      </c>
      <c r="EH28" s="142">
        <v>63960.800000000003</v>
      </c>
      <c r="EI28" s="142">
        <v>81898.100000000006</v>
      </c>
      <c r="EJ28" s="142">
        <v>100294</v>
      </c>
      <c r="EK28" s="142">
        <v>115496.1</v>
      </c>
      <c r="EL28" s="142">
        <v>136959.1</v>
      </c>
      <c r="EM28" s="142">
        <v>153623.9</v>
      </c>
      <c r="EN28" s="142">
        <v>171502.5</v>
      </c>
      <c r="EO28" s="142">
        <v>217640.84282464004</v>
      </c>
      <c r="EP28" s="142">
        <v>3382.1</v>
      </c>
      <c r="EQ28" s="142">
        <v>14473.2</v>
      </c>
      <c r="ER28" s="142">
        <v>28834.2</v>
      </c>
      <c r="ES28" s="142">
        <v>46655.6</v>
      </c>
      <c r="ET28" s="142">
        <v>63891.3</v>
      </c>
      <c r="EU28" s="142">
        <v>83100.899999999994</v>
      </c>
      <c r="EV28" s="142">
        <v>100177.5</v>
      </c>
      <c r="EW28" s="142">
        <v>120981.9</v>
      </c>
      <c r="EX28" s="142">
        <v>136291.6</v>
      </c>
      <c r="EY28" s="142">
        <v>155589.29999999999</v>
      </c>
      <c r="EZ28" s="142">
        <v>173868.07382324</v>
      </c>
      <c r="FA28" s="142">
        <v>224112.19797795001</v>
      </c>
      <c r="FB28" s="142">
        <v>3556.97569879</v>
      </c>
      <c r="FC28" s="142">
        <v>13525.1</v>
      </c>
      <c r="FD28" s="142">
        <v>27429.563833659995</v>
      </c>
      <c r="FE28" s="142">
        <v>45768.226866000012</v>
      </c>
      <c r="FF28" s="142">
        <v>63553.159474879998</v>
      </c>
      <c r="FG28" s="142">
        <v>82376.203434910014</v>
      </c>
      <c r="FH28" s="142">
        <v>104914.42685060998</v>
      </c>
      <c r="FI28" s="142">
        <v>121072.76139001001</v>
      </c>
      <c r="FJ28" s="142">
        <v>136501.96939317</v>
      </c>
      <c r="FK28" s="142">
        <v>162311.28383122999</v>
      </c>
      <c r="FL28" s="142">
        <v>185192.28345326998</v>
      </c>
      <c r="FM28" s="142">
        <v>232410.85556863999</v>
      </c>
      <c r="FN28" s="142">
        <v>3623.2</v>
      </c>
      <c r="FO28" s="142">
        <v>12243.259286030001</v>
      </c>
      <c r="FP28" s="142">
        <v>30588.092438489999</v>
      </c>
      <c r="FQ28" s="142">
        <v>48549.706560219987</v>
      </c>
      <c r="FR28" s="142">
        <v>67342.725210730001</v>
      </c>
      <c r="FS28" s="142">
        <v>85614.559362459986</v>
      </c>
      <c r="FT28" s="142">
        <v>103081.69283018999</v>
      </c>
      <c r="FU28" s="142">
        <v>122746.21689891</v>
      </c>
      <c r="FV28" s="142">
        <v>148835.97452798998</v>
      </c>
      <c r="FW28" s="142">
        <v>171941.53171327</v>
      </c>
    </row>
    <row r="29" spans="1:179" x14ac:dyDescent="0.25">
      <c r="A29" s="140" t="s">
        <v>160</v>
      </c>
      <c r="B29" s="142">
        <v>38952.6</v>
      </c>
      <c r="C29" s="142">
        <v>77086.7</v>
      </c>
      <c r="D29" s="142">
        <v>116150.39999999999</v>
      </c>
      <c r="E29" s="142">
        <v>153129.29999999999</v>
      </c>
      <c r="F29" s="142">
        <v>189199.7</v>
      </c>
      <c r="G29" s="142">
        <v>225622.2</v>
      </c>
      <c r="H29" s="142">
        <v>263721.3</v>
      </c>
      <c r="I29" s="142">
        <v>300919</v>
      </c>
      <c r="J29" s="142">
        <v>341830.3</v>
      </c>
      <c r="K29" s="142">
        <v>384197.9</v>
      </c>
      <c r="L29" s="142">
        <v>426417.6</v>
      </c>
      <c r="M29" s="142">
        <v>524384.5</v>
      </c>
      <c r="N29" s="142">
        <v>53007</v>
      </c>
      <c r="O29" s="142">
        <v>99484.7</v>
      </c>
      <c r="P29" s="142">
        <v>149617.79999999999</v>
      </c>
      <c r="Q29" s="142">
        <v>194888.4</v>
      </c>
      <c r="R29" s="142">
        <v>247778.8</v>
      </c>
      <c r="S29" s="142">
        <v>297140.90000000002</v>
      </c>
      <c r="T29" s="142">
        <v>346578.3</v>
      </c>
      <c r="U29" s="142">
        <v>394836.5</v>
      </c>
      <c r="V29" s="142">
        <v>446258.8</v>
      </c>
      <c r="W29" s="142">
        <v>501339.9</v>
      </c>
      <c r="X29" s="142">
        <v>562811.1</v>
      </c>
      <c r="Y29" s="142">
        <v>644762</v>
      </c>
      <c r="Z29" s="142">
        <v>64765.2</v>
      </c>
      <c r="AA29" s="142">
        <v>126994.7</v>
      </c>
      <c r="AB29" s="142">
        <v>185292.7</v>
      </c>
      <c r="AC29" s="142">
        <v>246069.2</v>
      </c>
      <c r="AD29" s="142">
        <v>312615.09999999998</v>
      </c>
      <c r="AE29" s="142">
        <v>375302.40000000002</v>
      </c>
      <c r="AF29" s="142">
        <v>436214.1</v>
      </c>
      <c r="AG29" s="142">
        <v>507934</v>
      </c>
      <c r="AH29" s="142">
        <v>575128</v>
      </c>
      <c r="AI29" s="142">
        <v>646208.19999999995</v>
      </c>
      <c r="AJ29" s="142">
        <v>731590.7</v>
      </c>
      <c r="AK29" s="142">
        <v>835578</v>
      </c>
      <c r="AL29" s="142">
        <v>81544.399999999994</v>
      </c>
      <c r="AM29" s="142">
        <v>161779.6</v>
      </c>
      <c r="AN29" s="142">
        <v>241199.6</v>
      </c>
      <c r="AO29" s="142">
        <v>319643.90000000002</v>
      </c>
      <c r="AP29" s="142">
        <v>394531.7</v>
      </c>
      <c r="AQ29" s="142">
        <v>469090.5</v>
      </c>
      <c r="AR29" s="142">
        <v>554091.1</v>
      </c>
      <c r="AS29" s="142">
        <v>629151.80000000005</v>
      </c>
      <c r="AT29" s="142">
        <v>703830.9</v>
      </c>
      <c r="AU29" s="142">
        <v>793682.7</v>
      </c>
      <c r="AV29" s="142">
        <v>901021.9</v>
      </c>
      <c r="AW29" s="142">
        <v>1053553.2</v>
      </c>
      <c r="AX29" s="142">
        <v>96521.2</v>
      </c>
      <c r="AY29" s="142">
        <v>221933.3</v>
      </c>
      <c r="AZ29" s="142">
        <v>325655.59999999998</v>
      </c>
      <c r="BA29" s="142">
        <v>431375.9</v>
      </c>
      <c r="BB29" s="142">
        <v>535304.80000000005</v>
      </c>
      <c r="BC29" s="142">
        <v>638784.6</v>
      </c>
      <c r="BD29" s="142">
        <v>747530.1</v>
      </c>
      <c r="BE29" s="142">
        <v>848675.8</v>
      </c>
      <c r="BF29" s="142">
        <v>963206</v>
      </c>
      <c r="BG29" s="142">
        <v>1077280.8</v>
      </c>
      <c r="BH29" s="142">
        <v>1205633.8999999999</v>
      </c>
      <c r="BI29" s="142">
        <v>1404301.7</v>
      </c>
      <c r="BJ29" s="142">
        <v>128699.1</v>
      </c>
      <c r="BK29" s="142">
        <v>241969</v>
      </c>
      <c r="BL29" s="142">
        <v>356460.5</v>
      </c>
      <c r="BM29" s="142">
        <v>476386.9</v>
      </c>
      <c r="BN29" s="142">
        <v>590704.9</v>
      </c>
      <c r="BO29" s="142">
        <v>701903.2</v>
      </c>
      <c r="BP29" s="142">
        <v>825780.6</v>
      </c>
      <c r="BQ29" s="142">
        <v>937875.4</v>
      </c>
      <c r="BR29" s="142">
        <v>1058539.3999999999</v>
      </c>
      <c r="BS29" s="142">
        <v>1191245.8999999999</v>
      </c>
      <c r="BT29" s="142">
        <v>1306616.6000000001</v>
      </c>
      <c r="BU29" s="142">
        <v>1467552.2</v>
      </c>
      <c r="BV29" s="142">
        <v>143167.20000000001</v>
      </c>
      <c r="BW29" s="142">
        <v>273553.90000000002</v>
      </c>
      <c r="BX29" s="142">
        <v>405100.3</v>
      </c>
      <c r="BY29" s="142">
        <v>535617.1</v>
      </c>
      <c r="BZ29" s="142">
        <v>668870.30000000005</v>
      </c>
      <c r="CA29" s="142">
        <v>794652.3</v>
      </c>
      <c r="CB29" s="142">
        <v>925771.2</v>
      </c>
      <c r="CC29" s="142">
        <v>1064134.1000000001</v>
      </c>
      <c r="CD29" s="142">
        <v>1197520.6000000001</v>
      </c>
      <c r="CE29" s="142">
        <v>1333919.6000000001</v>
      </c>
      <c r="CF29" s="142">
        <v>1481514.6</v>
      </c>
      <c r="CG29" s="142">
        <v>1681899.1</v>
      </c>
      <c r="CH29" s="142">
        <v>158552.70000000001</v>
      </c>
      <c r="CI29" s="142">
        <v>304350</v>
      </c>
      <c r="CJ29" s="142">
        <v>446559</v>
      </c>
      <c r="CK29" s="142">
        <v>588654.9</v>
      </c>
      <c r="CL29" s="142">
        <v>738309.7</v>
      </c>
      <c r="CM29" s="142">
        <v>864334.7</v>
      </c>
      <c r="CN29" s="142">
        <v>1042033.8</v>
      </c>
      <c r="CO29" s="142">
        <v>1197061.6000000001</v>
      </c>
      <c r="CP29" s="142">
        <v>1349678.2</v>
      </c>
      <c r="CQ29" s="142">
        <v>1492112.5</v>
      </c>
      <c r="CR29" s="142">
        <v>1654406.4</v>
      </c>
      <c r="CS29" s="142">
        <v>1864697.3</v>
      </c>
      <c r="CT29" s="142">
        <v>172554.5</v>
      </c>
      <c r="CU29" s="142">
        <v>342128</v>
      </c>
      <c r="CV29" s="142">
        <v>496869</v>
      </c>
      <c r="CW29" s="142">
        <v>652193.4</v>
      </c>
      <c r="CX29" s="142">
        <v>812632.8</v>
      </c>
      <c r="CY29" s="142">
        <v>966188.7</v>
      </c>
      <c r="CZ29" s="142">
        <v>1131787.8999999999</v>
      </c>
      <c r="DA29" s="142">
        <v>1294576</v>
      </c>
      <c r="DB29" s="142">
        <v>1469231.8</v>
      </c>
      <c r="DC29" s="142">
        <v>1638357.5</v>
      </c>
      <c r="DD29" s="142">
        <v>1812769.6</v>
      </c>
      <c r="DE29" s="142">
        <v>2016752</v>
      </c>
      <c r="DF29" s="142">
        <v>192559.9</v>
      </c>
      <c r="DG29" s="142">
        <v>361853.6</v>
      </c>
      <c r="DH29" s="142">
        <v>539723.80000000005</v>
      </c>
      <c r="DI29" s="142">
        <v>691928.7</v>
      </c>
      <c r="DJ29" s="142">
        <v>868064.4</v>
      </c>
      <c r="DK29" s="142">
        <v>1039080.2</v>
      </c>
      <c r="DL29" s="142">
        <v>1226173.3</v>
      </c>
      <c r="DM29" s="142">
        <v>1409451.7</v>
      </c>
      <c r="DN29" s="142">
        <v>1591921</v>
      </c>
      <c r="DO29" s="142">
        <v>1779724</v>
      </c>
      <c r="DP29" s="142">
        <v>1952978.2</v>
      </c>
      <c r="DQ29" s="142">
        <v>2210524.7610120699</v>
      </c>
      <c r="DR29" s="142">
        <v>203274.8</v>
      </c>
      <c r="DS29" s="142">
        <v>374751.3</v>
      </c>
      <c r="DT29" s="142">
        <v>542073.19999999995</v>
      </c>
      <c r="DU29" s="142">
        <v>732811.8</v>
      </c>
      <c r="DV29" s="142">
        <v>918638.5</v>
      </c>
      <c r="DW29" s="142">
        <v>1120677.7</v>
      </c>
      <c r="DX29" s="142">
        <v>1311013.6000000001</v>
      </c>
      <c r="DY29" s="142">
        <v>1495726.7</v>
      </c>
      <c r="DZ29" s="142">
        <v>1687718.9</v>
      </c>
      <c r="EA29" s="142">
        <v>1904587.5</v>
      </c>
      <c r="EB29" s="142">
        <v>2101649</v>
      </c>
      <c r="EC29" s="142">
        <v>2375999.3801961797</v>
      </c>
      <c r="ED29" s="142">
        <v>212616.6</v>
      </c>
      <c r="EE29" s="142">
        <v>408550.2</v>
      </c>
      <c r="EF29" s="142">
        <v>603336.5</v>
      </c>
      <c r="EG29" s="142">
        <v>800349.9</v>
      </c>
      <c r="EH29" s="142">
        <v>1007497.2</v>
      </c>
      <c r="EI29" s="142">
        <v>1213580.8</v>
      </c>
      <c r="EJ29" s="142">
        <v>1410261.1</v>
      </c>
      <c r="EK29" s="142">
        <v>1595221.8</v>
      </c>
      <c r="EL29" s="142">
        <v>1811062.7</v>
      </c>
      <c r="EM29" s="142">
        <v>2063650</v>
      </c>
      <c r="EN29" s="142">
        <v>2251986.9</v>
      </c>
      <c r="EO29" s="142">
        <v>2584538.7366388501</v>
      </c>
      <c r="EP29" s="142">
        <v>233385.2</v>
      </c>
      <c r="EQ29" s="142">
        <v>422280.8</v>
      </c>
      <c r="ER29" s="142">
        <v>637395.6</v>
      </c>
      <c r="ES29" s="142">
        <v>857220.90514172008</v>
      </c>
      <c r="ET29" s="142">
        <v>1077263.0821602601</v>
      </c>
      <c r="EU29" s="142">
        <v>1296581.6000000001</v>
      </c>
      <c r="EV29" s="142">
        <v>1517431.3</v>
      </c>
      <c r="EW29" s="142">
        <v>1737063.9</v>
      </c>
      <c r="EX29" s="142">
        <v>1954426.7</v>
      </c>
      <c r="EY29" s="142">
        <v>2157518.7999999998</v>
      </c>
      <c r="EZ29" s="142">
        <v>2357346.93384628</v>
      </c>
      <c r="FA29" s="142">
        <v>2667443.2814331297</v>
      </c>
      <c r="FB29" s="142">
        <v>250807.05947608998</v>
      </c>
      <c r="FC29" s="142">
        <v>454471.5</v>
      </c>
      <c r="FD29" s="142">
        <v>686411.84299607016</v>
      </c>
      <c r="FE29" s="142">
        <v>919902.67580202001</v>
      </c>
      <c r="FF29" s="142">
        <v>1139767.8355804598</v>
      </c>
      <c r="FG29" s="142">
        <v>1355839.5024831402</v>
      </c>
      <c r="FH29" s="142">
        <v>1631431.29863115</v>
      </c>
      <c r="FI29" s="142">
        <v>1839376.9733127702</v>
      </c>
      <c r="FJ29" s="142">
        <v>2041731.4347734198</v>
      </c>
      <c r="FK29" s="142">
        <v>2292749.1484307302</v>
      </c>
      <c r="FL29" s="142">
        <v>2524657.8457588893</v>
      </c>
      <c r="FM29" s="142">
        <v>2524657.8457588893</v>
      </c>
      <c r="FN29" s="142">
        <v>203286.7</v>
      </c>
      <c r="FO29" s="142">
        <v>378201.64213509997</v>
      </c>
      <c r="FP29" s="142">
        <v>608498.36249130999</v>
      </c>
      <c r="FQ29" s="142">
        <v>816356.86396380002</v>
      </c>
      <c r="FR29" s="142">
        <v>1096635.6700184301</v>
      </c>
      <c r="FS29" s="142">
        <v>1372243.3646316202</v>
      </c>
      <c r="FT29" s="142">
        <v>1628724.7238215299</v>
      </c>
      <c r="FU29" s="142">
        <v>1872896.30739679</v>
      </c>
      <c r="FV29" s="142">
        <v>2091799.9337317701</v>
      </c>
      <c r="FW29" s="142">
        <v>2331249.57858</v>
      </c>
    </row>
    <row r="30" spans="1:179" x14ac:dyDescent="0.25">
      <c r="A30" s="140" t="s">
        <v>161</v>
      </c>
      <c r="B30" s="142">
        <v>19449.599999999999</v>
      </c>
      <c r="C30" s="142">
        <v>41260.800000000003</v>
      </c>
      <c r="D30" s="142">
        <v>63553.4</v>
      </c>
      <c r="E30" s="142">
        <v>86077.7</v>
      </c>
      <c r="F30" s="142">
        <v>107582</v>
      </c>
      <c r="G30" s="142">
        <v>129760.9</v>
      </c>
      <c r="H30" s="142">
        <v>151945.70000000001</v>
      </c>
      <c r="I30" s="142">
        <v>173687.6</v>
      </c>
      <c r="J30" s="142">
        <v>196726.7</v>
      </c>
      <c r="K30" s="142">
        <v>221882.9</v>
      </c>
      <c r="L30" s="142">
        <v>245093</v>
      </c>
      <c r="M30" s="142">
        <v>304194.2</v>
      </c>
      <c r="N30" s="142">
        <v>25921.7</v>
      </c>
      <c r="O30" s="142">
        <v>51539.3</v>
      </c>
      <c r="P30" s="142">
        <v>77311.100000000006</v>
      </c>
      <c r="Q30" s="142">
        <v>103029.7</v>
      </c>
      <c r="R30" s="142">
        <v>129541.5</v>
      </c>
      <c r="S30" s="142">
        <v>155174.29999999999</v>
      </c>
      <c r="T30" s="142">
        <v>181109.1</v>
      </c>
      <c r="U30" s="142">
        <v>207256.4</v>
      </c>
      <c r="V30" s="142">
        <v>236190.5</v>
      </c>
      <c r="W30" s="142">
        <v>265800.7</v>
      </c>
      <c r="X30" s="142">
        <v>295049.7</v>
      </c>
      <c r="Y30" s="142">
        <v>347219.3</v>
      </c>
      <c r="Z30" s="142">
        <v>26202.7</v>
      </c>
      <c r="AA30" s="142">
        <v>58030.8</v>
      </c>
      <c r="AB30" s="142">
        <v>87801.5</v>
      </c>
      <c r="AC30" s="142">
        <v>116913.1</v>
      </c>
      <c r="AD30" s="142">
        <v>145958.9</v>
      </c>
      <c r="AE30" s="142">
        <v>175016.6</v>
      </c>
      <c r="AF30" s="142">
        <v>203988.2</v>
      </c>
      <c r="AG30" s="142">
        <v>241751.8</v>
      </c>
      <c r="AH30" s="142">
        <v>275022.90000000002</v>
      </c>
      <c r="AI30" s="142">
        <v>307009.5</v>
      </c>
      <c r="AJ30" s="142">
        <v>342807.8</v>
      </c>
      <c r="AK30" s="142">
        <v>400827.9</v>
      </c>
      <c r="AL30" s="142">
        <v>30002.1</v>
      </c>
      <c r="AM30" s="142">
        <v>65708.399999999994</v>
      </c>
      <c r="AN30" s="142">
        <v>100718.3</v>
      </c>
      <c r="AO30" s="142">
        <v>134407.9</v>
      </c>
      <c r="AP30" s="142">
        <v>169571.5</v>
      </c>
      <c r="AQ30" s="142">
        <v>205838.1</v>
      </c>
      <c r="AR30" s="142">
        <v>241613</v>
      </c>
      <c r="AS30" s="142">
        <v>277300.7</v>
      </c>
      <c r="AT30" s="142">
        <v>314397.5</v>
      </c>
      <c r="AU30" s="142">
        <v>352339.9</v>
      </c>
      <c r="AV30" s="142">
        <v>390509.4</v>
      </c>
      <c r="AW30" s="142">
        <v>479844.8</v>
      </c>
      <c r="AX30" s="142">
        <v>34409.599999999999</v>
      </c>
      <c r="AY30" s="142">
        <v>74500.899999999994</v>
      </c>
      <c r="AZ30" s="142">
        <v>114946.5</v>
      </c>
      <c r="BA30" s="142">
        <v>154365.6</v>
      </c>
      <c r="BB30" s="142">
        <v>193014.7</v>
      </c>
      <c r="BC30" s="142">
        <v>232880.9</v>
      </c>
      <c r="BD30" s="142">
        <v>272893.90000000002</v>
      </c>
      <c r="BE30" s="142">
        <v>312319.3</v>
      </c>
      <c r="BF30" s="142">
        <v>359994.9</v>
      </c>
      <c r="BG30" s="142">
        <v>402852.2</v>
      </c>
      <c r="BH30" s="142">
        <v>447073</v>
      </c>
      <c r="BI30" s="142">
        <v>525665.69999999995</v>
      </c>
      <c r="BJ30" s="142">
        <v>40821.800000000003</v>
      </c>
      <c r="BK30" s="142">
        <v>82841.5</v>
      </c>
      <c r="BL30" s="142">
        <v>124536.5</v>
      </c>
      <c r="BM30" s="142">
        <v>168484.1</v>
      </c>
      <c r="BN30" s="142">
        <v>211183.8</v>
      </c>
      <c r="BO30" s="142">
        <v>254142.6</v>
      </c>
      <c r="BP30" s="142">
        <v>297035.2</v>
      </c>
      <c r="BQ30" s="142">
        <v>340597.2</v>
      </c>
      <c r="BR30" s="142">
        <v>386952.4</v>
      </c>
      <c r="BS30" s="142">
        <v>436190.8</v>
      </c>
      <c r="BT30" s="142">
        <v>483235.4</v>
      </c>
      <c r="BU30" s="142">
        <v>567749.30000000005</v>
      </c>
      <c r="BV30" s="142">
        <v>42480.3</v>
      </c>
      <c r="BW30" s="142">
        <v>87067.199999999997</v>
      </c>
      <c r="BX30" s="142">
        <v>132382.1</v>
      </c>
      <c r="BY30" s="142">
        <v>177997.1</v>
      </c>
      <c r="BZ30" s="142">
        <v>224547.20000000001</v>
      </c>
      <c r="CA30" s="142">
        <v>270670.2</v>
      </c>
      <c r="CB30" s="142">
        <v>318053.59999999998</v>
      </c>
      <c r="CC30" s="142">
        <v>365347.7</v>
      </c>
      <c r="CD30" s="142">
        <v>418178.4</v>
      </c>
      <c r="CE30" s="142">
        <v>468488.1</v>
      </c>
      <c r="CF30" s="142">
        <v>520897.9</v>
      </c>
      <c r="CG30" s="142">
        <v>611398.5</v>
      </c>
      <c r="CH30" s="142">
        <v>45442.2</v>
      </c>
      <c r="CI30" s="142">
        <v>93566.2</v>
      </c>
      <c r="CJ30" s="142">
        <v>145112.6</v>
      </c>
      <c r="CK30" s="142">
        <v>196006.6</v>
      </c>
      <c r="CL30" s="142">
        <v>248033.8</v>
      </c>
      <c r="CM30" s="142">
        <v>296995.5</v>
      </c>
      <c r="CN30" s="142">
        <v>349684.2</v>
      </c>
      <c r="CO30" s="142">
        <v>402277.2</v>
      </c>
      <c r="CP30" s="142">
        <v>457598</v>
      </c>
      <c r="CQ30" s="142">
        <v>513097.5</v>
      </c>
      <c r="CR30" s="142">
        <v>567782.5</v>
      </c>
      <c r="CS30" s="142">
        <v>684274.5</v>
      </c>
      <c r="CT30" s="142">
        <v>52772.6</v>
      </c>
      <c r="CU30" s="142">
        <v>107521.3</v>
      </c>
      <c r="CV30" s="142">
        <v>161644</v>
      </c>
      <c r="CW30" s="142">
        <v>217721</v>
      </c>
      <c r="CX30" s="142">
        <v>275027.59999999998</v>
      </c>
      <c r="CY30" s="142">
        <v>329908.09999999998</v>
      </c>
      <c r="CZ30" s="142">
        <v>384583.3</v>
      </c>
      <c r="DA30" s="142">
        <v>439708.6</v>
      </c>
      <c r="DB30" s="142">
        <v>496511.1</v>
      </c>
      <c r="DC30" s="142">
        <v>556286.9</v>
      </c>
      <c r="DD30" s="142">
        <v>619449.4</v>
      </c>
      <c r="DE30" s="142">
        <v>726806.6</v>
      </c>
      <c r="DF30" s="142">
        <v>53208</v>
      </c>
      <c r="DG30" s="142">
        <v>111657</v>
      </c>
      <c r="DH30" s="142">
        <v>169413.9</v>
      </c>
      <c r="DI30" s="142">
        <v>229695.4</v>
      </c>
      <c r="DJ30" s="142">
        <v>293065.8</v>
      </c>
      <c r="DK30" s="142">
        <v>357554.6</v>
      </c>
      <c r="DL30" s="142">
        <v>419529.9</v>
      </c>
      <c r="DM30" s="142">
        <v>481242.2</v>
      </c>
      <c r="DN30" s="142">
        <v>543984.19999999995</v>
      </c>
      <c r="DO30" s="142">
        <v>608523.4</v>
      </c>
      <c r="DP30" s="142">
        <v>676670.8</v>
      </c>
      <c r="DQ30" s="142">
        <v>743704.53358018026</v>
      </c>
      <c r="DR30" s="142">
        <v>56265.1</v>
      </c>
      <c r="DS30" s="142">
        <v>115063.5</v>
      </c>
      <c r="DT30" s="142">
        <v>174741.1</v>
      </c>
      <c r="DU30" s="142">
        <v>221375</v>
      </c>
      <c r="DV30" s="142">
        <v>280282</v>
      </c>
      <c r="DW30" s="142">
        <v>346087.9</v>
      </c>
      <c r="DX30" s="142">
        <v>407041.4</v>
      </c>
      <c r="DY30" s="142">
        <v>467352.3</v>
      </c>
      <c r="DZ30" s="142">
        <v>526443.4</v>
      </c>
      <c r="EA30" s="142">
        <v>589543.69999999995</v>
      </c>
      <c r="EB30" s="142">
        <v>654387.4</v>
      </c>
      <c r="EC30" s="142">
        <v>769905.92001157999</v>
      </c>
      <c r="ED30" s="142">
        <v>55444.3</v>
      </c>
      <c r="EE30" s="142">
        <v>115362.4</v>
      </c>
      <c r="EF30" s="142">
        <v>178845.5</v>
      </c>
      <c r="EG30" s="142">
        <v>239631</v>
      </c>
      <c r="EH30" s="142">
        <v>302373.90000000002</v>
      </c>
      <c r="EI30" s="142">
        <v>368627.5</v>
      </c>
      <c r="EJ30" s="142">
        <v>430291.3</v>
      </c>
      <c r="EK30" s="142">
        <v>492796</v>
      </c>
      <c r="EL30" s="142">
        <v>553605.69999999995</v>
      </c>
      <c r="EM30" s="142">
        <v>614108.69999999995</v>
      </c>
      <c r="EN30" s="142">
        <v>680129.5</v>
      </c>
      <c r="EO30" s="142">
        <v>801193.03395747987</v>
      </c>
      <c r="EP30" s="142">
        <v>57167.6</v>
      </c>
      <c r="EQ30" s="142">
        <v>117898.1</v>
      </c>
      <c r="ER30" s="142">
        <v>179585.9</v>
      </c>
      <c r="ES30" s="142">
        <v>252061.05761725997</v>
      </c>
      <c r="ET30" s="142">
        <v>316386.05652042001</v>
      </c>
      <c r="EU30" s="142">
        <v>382268.8</v>
      </c>
      <c r="EV30" s="142">
        <v>455684</v>
      </c>
      <c r="EW30" s="142">
        <v>519892.2</v>
      </c>
      <c r="EX30" s="142">
        <v>586097.69999999995</v>
      </c>
      <c r="EY30" s="142">
        <v>650629.4</v>
      </c>
      <c r="EZ30" s="142">
        <v>716948.99717542005</v>
      </c>
      <c r="FA30" s="142">
        <v>851049.36697429989</v>
      </c>
      <c r="FB30" s="142">
        <v>187664.58513229998</v>
      </c>
      <c r="FC30" s="142">
        <v>125069.1</v>
      </c>
      <c r="FD30" s="142">
        <v>190488.61347945</v>
      </c>
      <c r="FE30" s="142">
        <v>258180.57598002002</v>
      </c>
      <c r="FF30" s="142">
        <v>325946.56846309995</v>
      </c>
      <c r="FG30" s="142">
        <v>392165.83480084001</v>
      </c>
      <c r="FH30" s="142">
        <v>462399.12727835</v>
      </c>
      <c r="FI30" s="142">
        <v>532530.27256777999</v>
      </c>
      <c r="FJ30" s="142">
        <v>600856.59405297984</v>
      </c>
      <c r="FK30" s="142">
        <v>667590.37212367007</v>
      </c>
      <c r="FL30" s="142">
        <v>740995.73201191996</v>
      </c>
      <c r="FM30" s="142">
        <v>740995.73201191996</v>
      </c>
      <c r="FN30" s="142">
        <v>138464.70000000001</v>
      </c>
      <c r="FO30" s="142">
        <v>131995.99036067</v>
      </c>
      <c r="FP30" s="142">
        <v>201132.68470923998</v>
      </c>
      <c r="FQ30" s="142">
        <v>276410.85978583002</v>
      </c>
      <c r="FR30" s="142">
        <v>357238.45657687</v>
      </c>
      <c r="FS30" s="142">
        <v>440019.91794493998</v>
      </c>
      <c r="FT30" s="142">
        <v>550616.71250114008</v>
      </c>
      <c r="FU30" s="142">
        <v>652076.67531938001</v>
      </c>
      <c r="FV30" s="142">
        <v>729392.4290678401</v>
      </c>
      <c r="FW30" s="142">
        <v>804644.20318869001</v>
      </c>
    </row>
    <row r="31" spans="1:179" x14ac:dyDescent="0.25">
      <c r="A31" s="140" t="s">
        <v>162</v>
      </c>
      <c r="B31" s="142">
        <v>19503</v>
      </c>
      <c r="C31" s="142">
        <v>35650.6</v>
      </c>
      <c r="D31" s="142">
        <v>51668.5</v>
      </c>
      <c r="E31" s="142">
        <v>65908.399999999994</v>
      </c>
      <c r="F31" s="142">
        <v>80226.600000000006</v>
      </c>
      <c r="G31" s="142">
        <v>94351.1</v>
      </c>
      <c r="H31" s="142">
        <v>109843.8</v>
      </c>
      <c r="I31" s="142">
        <v>125267.2</v>
      </c>
      <c r="J31" s="142">
        <v>142794.4</v>
      </c>
      <c r="K31" s="142">
        <v>159397.20000000001</v>
      </c>
      <c r="L31" s="142">
        <v>178180.1</v>
      </c>
      <c r="M31" s="142">
        <v>216588.3</v>
      </c>
      <c r="N31" s="142">
        <v>26046.9</v>
      </c>
      <c r="O31" s="142">
        <v>45943</v>
      </c>
      <c r="P31" s="142">
        <v>70115.199999999997</v>
      </c>
      <c r="Q31" s="142">
        <v>89424.5</v>
      </c>
      <c r="R31" s="142">
        <v>115407.6</v>
      </c>
      <c r="S31" s="142">
        <v>138516.79999999999</v>
      </c>
      <c r="T31" s="142">
        <v>161273.79999999999</v>
      </c>
      <c r="U31" s="142">
        <v>183215.6</v>
      </c>
      <c r="V31" s="142">
        <v>205149.2</v>
      </c>
      <c r="W31" s="142">
        <v>230373.8</v>
      </c>
      <c r="X31" s="142">
        <v>262452.09999999998</v>
      </c>
      <c r="Y31" s="142">
        <v>291566.40000000002</v>
      </c>
      <c r="Z31" s="142">
        <v>37573.9</v>
      </c>
      <c r="AA31" s="142">
        <v>67333.899999999994</v>
      </c>
      <c r="AB31" s="142">
        <v>95316.7</v>
      </c>
      <c r="AC31" s="142">
        <v>126896.2</v>
      </c>
      <c r="AD31" s="142">
        <v>163899.9</v>
      </c>
      <c r="AE31" s="142">
        <v>197140.4</v>
      </c>
      <c r="AF31" s="142">
        <v>228543.4</v>
      </c>
      <c r="AG31" s="142">
        <v>262262</v>
      </c>
      <c r="AH31" s="142">
        <v>295927.3</v>
      </c>
      <c r="AI31" s="142">
        <v>334539.09999999998</v>
      </c>
      <c r="AJ31" s="142">
        <v>383185</v>
      </c>
      <c r="AK31" s="142">
        <v>428196.9</v>
      </c>
      <c r="AL31" s="142">
        <v>50637.1</v>
      </c>
      <c r="AM31" s="142">
        <v>94428.7</v>
      </c>
      <c r="AN31" s="142">
        <v>138082.4</v>
      </c>
      <c r="AO31" s="142">
        <v>182505.1</v>
      </c>
      <c r="AP31" s="142">
        <v>221181.9</v>
      </c>
      <c r="AQ31" s="142">
        <v>258776.9</v>
      </c>
      <c r="AR31" s="142">
        <v>307292.40000000002</v>
      </c>
      <c r="AS31" s="142">
        <v>345555.7</v>
      </c>
      <c r="AT31" s="142">
        <v>382307.5</v>
      </c>
      <c r="AU31" s="142">
        <v>433078.9</v>
      </c>
      <c r="AV31" s="142">
        <v>501411</v>
      </c>
      <c r="AW31" s="142">
        <v>562558.80000000005</v>
      </c>
      <c r="AX31" s="142">
        <v>60604.800000000003</v>
      </c>
      <c r="AY31" s="142">
        <v>144806.20000000001</v>
      </c>
      <c r="AZ31" s="142">
        <v>207576.2</v>
      </c>
      <c r="BA31" s="142">
        <v>273349.8</v>
      </c>
      <c r="BB31" s="142">
        <v>337667.6</v>
      </c>
      <c r="BC31" s="142">
        <v>400397.1</v>
      </c>
      <c r="BD31" s="142">
        <v>467639.5</v>
      </c>
      <c r="BE31" s="142">
        <v>528727.30000000005</v>
      </c>
      <c r="BF31" s="142">
        <v>595478.1</v>
      </c>
      <c r="BG31" s="142">
        <v>665145.30000000005</v>
      </c>
      <c r="BH31" s="142">
        <v>748755.4</v>
      </c>
      <c r="BI31" s="142">
        <v>852993.8</v>
      </c>
      <c r="BJ31" s="142">
        <v>86558.8</v>
      </c>
      <c r="BK31" s="142">
        <v>156672.1</v>
      </c>
      <c r="BL31" s="142">
        <v>229263.8</v>
      </c>
      <c r="BM31" s="142">
        <v>304446.59999999998</v>
      </c>
      <c r="BN31" s="142">
        <v>375299.8</v>
      </c>
      <c r="BO31" s="142">
        <v>442926.1</v>
      </c>
      <c r="BP31" s="142">
        <v>523592.4</v>
      </c>
      <c r="BQ31" s="142">
        <v>591268.69999999995</v>
      </c>
      <c r="BR31" s="142">
        <v>665392</v>
      </c>
      <c r="BS31" s="142">
        <v>748411.5</v>
      </c>
      <c r="BT31" s="142">
        <v>816142.3</v>
      </c>
      <c r="BU31" s="142">
        <v>890928.2</v>
      </c>
      <c r="BV31" s="142">
        <v>100015.4</v>
      </c>
      <c r="BW31" s="142">
        <v>185564</v>
      </c>
      <c r="BX31" s="142">
        <v>270927.59999999998</v>
      </c>
      <c r="BY31" s="142">
        <v>355203.5</v>
      </c>
      <c r="BZ31" s="142">
        <v>440970.7</v>
      </c>
      <c r="CA31" s="142">
        <v>520118.1</v>
      </c>
      <c r="CB31" s="142">
        <v>603332.1</v>
      </c>
      <c r="CC31" s="142">
        <v>693923.9</v>
      </c>
      <c r="CD31" s="142">
        <v>774051.6</v>
      </c>
      <c r="CE31" s="142">
        <v>859669.4</v>
      </c>
      <c r="CF31" s="142">
        <v>954132.8</v>
      </c>
      <c r="CG31" s="142">
        <v>1063398.8</v>
      </c>
      <c r="CH31" s="142">
        <v>112348.4</v>
      </c>
      <c r="CI31" s="142">
        <v>208410.5</v>
      </c>
      <c r="CJ31" s="142">
        <v>298577.09999999998</v>
      </c>
      <c r="CK31" s="142">
        <v>389141.2</v>
      </c>
      <c r="CL31" s="142">
        <v>486533.8</v>
      </c>
      <c r="CM31" s="142">
        <v>563093.6</v>
      </c>
      <c r="CN31" s="142">
        <v>687718.3</v>
      </c>
      <c r="CO31" s="142">
        <v>787648.5</v>
      </c>
      <c r="CP31" s="142">
        <v>884728.5</v>
      </c>
      <c r="CQ31" s="142">
        <v>970861.3</v>
      </c>
      <c r="CR31" s="142">
        <v>1078208.6000000001</v>
      </c>
      <c r="CS31" s="142">
        <v>1171155.2</v>
      </c>
      <c r="CT31" s="142">
        <v>119449.9</v>
      </c>
      <c r="CU31" s="142">
        <v>227881.60000000001</v>
      </c>
      <c r="CV31" s="142">
        <v>327766</v>
      </c>
      <c r="CW31" s="142">
        <v>426827.6</v>
      </c>
      <c r="CX31" s="142">
        <v>533541.6</v>
      </c>
      <c r="CY31" s="142">
        <v>627595.80000000005</v>
      </c>
      <c r="CZ31" s="142">
        <v>737272.4</v>
      </c>
      <c r="DA31" s="142">
        <v>844739.7</v>
      </c>
      <c r="DB31" s="142">
        <v>962371.7</v>
      </c>
      <c r="DC31" s="142">
        <v>1067628.3999999999</v>
      </c>
      <c r="DD31" s="142">
        <v>1178688.8999999999</v>
      </c>
      <c r="DE31" s="142">
        <v>1272911.8</v>
      </c>
      <c r="DF31" s="142">
        <v>138745.9</v>
      </c>
      <c r="DG31" s="142">
        <v>248935.3</v>
      </c>
      <c r="DH31" s="142">
        <v>365202.4</v>
      </c>
      <c r="DI31" s="142">
        <v>456860.4</v>
      </c>
      <c r="DJ31" s="142">
        <v>569447.30000000005</v>
      </c>
      <c r="DK31" s="142">
        <v>675573.4</v>
      </c>
      <c r="DL31" s="142">
        <v>798656.2</v>
      </c>
      <c r="DM31" s="142">
        <v>919304.4</v>
      </c>
      <c r="DN31" s="142">
        <v>1038461.7</v>
      </c>
      <c r="DO31" s="142">
        <v>1161066</v>
      </c>
      <c r="DP31" s="142">
        <v>1265431.7</v>
      </c>
      <c r="DQ31" s="142">
        <v>1450049.0035381995</v>
      </c>
      <c r="DR31" s="142">
        <v>145393.60000000001</v>
      </c>
      <c r="DS31" s="142">
        <v>257347.1</v>
      </c>
      <c r="DT31" s="142">
        <v>364886.3</v>
      </c>
      <c r="DU31" s="142">
        <v>506038.4</v>
      </c>
      <c r="DV31" s="142">
        <v>629228</v>
      </c>
      <c r="DW31" s="142">
        <v>759000</v>
      </c>
      <c r="DX31" s="142">
        <v>887545.3</v>
      </c>
      <c r="DY31" s="142">
        <v>1011538.2</v>
      </c>
      <c r="DZ31" s="142">
        <v>1143995.3999999999</v>
      </c>
      <c r="EA31" s="142">
        <v>1292143.7</v>
      </c>
      <c r="EB31" s="142">
        <v>1424010.1</v>
      </c>
      <c r="EC31" s="142">
        <v>1581290.56530526</v>
      </c>
      <c r="ED31" s="142">
        <v>141645.5</v>
      </c>
      <c r="EE31" s="142">
        <v>275653</v>
      </c>
      <c r="EF31" s="142">
        <v>406724.6</v>
      </c>
      <c r="EG31" s="142">
        <v>541907.19999999995</v>
      </c>
      <c r="EH31" s="142">
        <v>683082.3</v>
      </c>
      <c r="EI31" s="142">
        <v>822706.2</v>
      </c>
      <c r="EJ31" s="142">
        <v>944856.2</v>
      </c>
      <c r="EK31" s="142">
        <v>1066311</v>
      </c>
      <c r="EL31" s="142">
        <v>1218259.5</v>
      </c>
      <c r="EM31" s="142">
        <v>1409777.9</v>
      </c>
      <c r="EN31" s="142">
        <v>1529195.7</v>
      </c>
      <c r="EO31" s="142">
        <v>1731163.1392413299</v>
      </c>
      <c r="EP31" s="142">
        <v>175375.8</v>
      </c>
      <c r="EQ31" s="142">
        <v>299272.90000000002</v>
      </c>
      <c r="ER31" s="142">
        <v>444615.2</v>
      </c>
      <c r="ES31" s="142">
        <v>591208.50004997</v>
      </c>
      <c r="ET31" s="142">
        <v>744213.79427442979</v>
      </c>
      <c r="EU31" s="142">
        <v>897201.7</v>
      </c>
      <c r="EV31" s="142">
        <v>1044509.2</v>
      </c>
      <c r="EW31" s="142">
        <v>1197051.2</v>
      </c>
      <c r="EX31" s="142">
        <v>1347766.6</v>
      </c>
      <c r="EY31" s="142">
        <v>1484448.2</v>
      </c>
      <c r="EZ31" s="142">
        <v>1617641.4824704698</v>
      </c>
      <c r="FA31" s="142">
        <v>1793384.8573098397</v>
      </c>
      <c r="FB31" s="142">
        <v>60796.871219560002</v>
      </c>
      <c r="FC31" s="142">
        <v>324493.7</v>
      </c>
      <c r="FD31" s="142">
        <v>490658.03028966003</v>
      </c>
      <c r="FE31" s="142">
        <v>655834.00031438004</v>
      </c>
      <c r="FF31" s="142">
        <v>805791.87915597996</v>
      </c>
      <c r="FG31" s="142">
        <v>948264.56783131009</v>
      </c>
      <c r="FH31" s="142">
        <v>1150559.68204048</v>
      </c>
      <c r="FI31" s="142">
        <v>1287584.3738630302</v>
      </c>
      <c r="FJ31" s="142">
        <v>1421474.4158234</v>
      </c>
      <c r="FK31" s="142">
        <v>1605006.5071287502</v>
      </c>
      <c r="FL31" s="142">
        <v>1762583.2404570198</v>
      </c>
      <c r="FM31" s="142">
        <v>1762583.2404570198</v>
      </c>
      <c r="FN31" s="142">
        <v>63949.8</v>
      </c>
      <c r="FO31" s="142">
        <v>244684.76434788998</v>
      </c>
      <c r="FP31" s="142">
        <v>405490.18466502998</v>
      </c>
      <c r="FQ31" s="142">
        <v>537884.70456759003</v>
      </c>
      <c r="FR31" s="142">
        <v>705523.54669559014</v>
      </c>
      <c r="FS31" s="142">
        <v>860618.97388294013</v>
      </c>
      <c r="FT31" s="142">
        <v>999348.05248184991</v>
      </c>
      <c r="FU31" s="142">
        <v>1141757.1977391499</v>
      </c>
      <c r="FV31" s="142">
        <v>1282973.9717403699</v>
      </c>
      <c r="FW31" s="142">
        <v>1446215.1484914101</v>
      </c>
    </row>
    <row r="32" spans="1:179" x14ac:dyDescent="0.25">
      <c r="A32" s="140" t="s">
        <v>163</v>
      </c>
      <c r="B32" s="142">
        <v>0</v>
      </c>
      <c r="C32" s="142">
        <v>112.4</v>
      </c>
      <c r="D32" s="142">
        <v>687.8</v>
      </c>
      <c r="E32" s="142">
        <v>902.5</v>
      </c>
      <c r="F32" s="142">
        <v>1051.5999999999999</v>
      </c>
      <c r="G32" s="142">
        <v>1170.7</v>
      </c>
      <c r="H32" s="142">
        <v>1468.1</v>
      </c>
      <c r="I32" s="142">
        <v>1500.5</v>
      </c>
      <c r="J32" s="142">
        <v>1720.7</v>
      </c>
      <c r="K32" s="142">
        <v>1859.3</v>
      </c>
      <c r="L32" s="142">
        <v>1999.6</v>
      </c>
      <c r="M32" s="142">
        <v>2096.8000000000002</v>
      </c>
      <c r="N32" s="142">
        <v>0</v>
      </c>
      <c r="O32" s="142">
        <v>964</v>
      </c>
      <c r="P32" s="142">
        <v>1153.0999999999999</v>
      </c>
      <c r="Q32" s="142">
        <v>1308.8</v>
      </c>
      <c r="R32" s="142">
        <v>1517.3</v>
      </c>
      <c r="S32" s="142">
        <v>1644.7</v>
      </c>
      <c r="T32" s="142">
        <v>1771.3</v>
      </c>
      <c r="U32" s="142">
        <v>1849.3</v>
      </c>
      <c r="V32" s="142">
        <v>1991.7</v>
      </c>
      <c r="W32" s="142">
        <v>2238</v>
      </c>
      <c r="X32" s="142">
        <v>2370</v>
      </c>
      <c r="Y32" s="142">
        <v>2497.9</v>
      </c>
      <c r="Z32" s="142">
        <v>988.6</v>
      </c>
      <c r="AA32" s="142">
        <v>1118</v>
      </c>
      <c r="AB32" s="142">
        <v>1296.0999999999999</v>
      </c>
      <c r="AC32" s="142">
        <v>1381.5</v>
      </c>
      <c r="AD32" s="142">
        <v>1810.1</v>
      </c>
      <c r="AE32" s="142">
        <v>2097.8000000000002</v>
      </c>
      <c r="AF32" s="142">
        <v>2296.5</v>
      </c>
      <c r="AG32" s="142">
        <v>2425.4</v>
      </c>
      <c r="AH32" s="142">
        <v>2566.3000000000002</v>
      </c>
      <c r="AI32" s="142">
        <v>2706.2</v>
      </c>
      <c r="AJ32" s="142">
        <v>2976.9</v>
      </c>
      <c r="AK32" s="142">
        <v>3088.3</v>
      </c>
      <c r="AL32" s="142">
        <v>653.5</v>
      </c>
      <c r="AM32" s="142">
        <v>867.8</v>
      </c>
      <c r="AN32" s="142">
        <v>1319.3</v>
      </c>
      <c r="AO32" s="142">
        <v>1494.6</v>
      </c>
      <c r="AP32" s="142">
        <v>1857.3</v>
      </c>
      <c r="AQ32" s="142">
        <v>2019.4</v>
      </c>
      <c r="AR32" s="142">
        <v>2247.5</v>
      </c>
      <c r="AS32" s="142">
        <v>2449.1</v>
      </c>
      <c r="AT32" s="142">
        <v>2713.3</v>
      </c>
      <c r="AU32" s="142">
        <v>2825.4</v>
      </c>
      <c r="AV32" s="142">
        <v>3050.8</v>
      </c>
      <c r="AW32" s="142">
        <v>3106</v>
      </c>
      <c r="AX32" s="142">
        <v>1506.8</v>
      </c>
      <c r="AY32" s="142">
        <v>1862.6</v>
      </c>
      <c r="AZ32" s="142">
        <v>2074.1999999999998</v>
      </c>
      <c r="BA32" s="142">
        <v>2243.6999999999998</v>
      </c>
      <c r="BB32" s="142">
        <v>2471.5</v>
      </c>
      <c r="BC32" s="142">
        <v>2840.9</v>
      </c>
      <c r="BD32" s="142">
        <v>3270.1</v>
      </c>
      <c r="BE32" s="142">
        <v>3378.3</v>
      </c>
      <c r="BF32" s="142">
        <v>3482.1</v>
      </c>
      <c r="BG32" s="142">
        <v>3611.8</v>
      </c>
      <c r="BH32" s="142">
        <v>3803.2</v>
      </c>
      <c r="BI32" s="142">
        <v>3890.1</v>
      </c>
      <c r="BJ32" s="142">
        <v>1318.5</v>
      </c>
      <c r="BK32" s="142">
        <v>1713.6</v>
      </c>
      <c r="BL32" s="142">
        <v>1918.4</v>
      </c>
      <c r="BM32" s="142">
        <v>2165.6999999999998</v>
      </c>
      <c r="BN32" s="142">
        <v>2389.1999999999998</v>
      </c>
      <c r="BO32" s="142">
        <v>2613.4</v>
      </c>
      <c r="BP32" s="142">
        <v>2799.1</v>
      </c>
      <c r="BQ32" s="142">
        <v>3007.2</v>
      </c>
      <c r="BR32" s="142">
        <v>3115.8</v>
      </c>
      <c r="BS32" s="142">
        <v>3238.1</v>
      </c>
      <c r="BT32" s="142">
        <v>3503.2</v>
      </c>
      <c r="BU32" s="142">
        <v>4203.1000000000004</v>
      </c>
      <c r="BV32" s="142">
        <v>671.5</v>
      </c>
      <c r="BW32" s="142">
        <v>845.8</v>
      </c>
      <c r="BX32" s="142">
        <v>1002.2</v>
      </c>
      <c r="BY32" s="142">
        <v>1628.1</v>
      </c>
      <c r="BZ32" s="142">
        <v>1912.7</v>
      </c>
      <c r="CA32" s="142">
        <v>2130.5</v>
      </c>
      <c r="CB32" s="142">
        <v>2435.6</v>
      </c>
      <c r="CC32" s="142">
        <v>2595.6999999999998</v>
      </c>
      <c r="CD32" s="142">
        <v>2764.5</v>
      </c>
      <c r="CE32" s="142">
        <v>2980.9</v>
      </c>
      <c r="CF32" s="142">
        <v>3239.3</v>
      </c>
      <c r="CG32" s="142">
        <v>3617</v>
      </c>
      <c r="CH32" s="142">
        <v>762.1</v>
      </c>
      <c r="CI32" s="142">
        <v>1006.2</v>
      </c>
      <c r="CJ32" s="142">
        <v>1219.5</v>
      </c>
      <c r="CK32" s="142">
        <v>1857.3</v>
      </c>
      <c r="CL32" s="142">
        <v>2092.3000000000002</v>
      </c>
      <c r="CM32" s="142">
        <v>2174.3000000000002</v>
      </c>
      <c r="CN32" s="142">
        <v>2560</v>
      </c>
      <c r="CO32" s="142">
        <v>4466.1000000000004</v>
      </c>
      <c r="CP32" s="142">
        <v>4681.8999999999996</v>
      </c>
      <c r="CQ32" s="142">
        <v>5358.2</v>
      </c>
      <c r="CR32" s="142">
        <v>5619.8</v>
      </c>
      <c r="CS32" s="142">
        <v>6037.8</v>
      </c>
      <c r="CT32" s="142">
        <v>332</v>
      </c>
      <c r="CU32" s="142">
        <v>2285.9</v>
      </c>
      <c r="CV32" s="142">
        <v>2594.4</v>
      </c>
      <c r="CW32" s="142">
        <v>2780.2</v>
      </c>
      <c r="CX32" s="142">
        <v>2927.4</v>
      </c>
      <c r="CY32" s="142">
        <v>3109.3</v>
      </c>
      <c r="CZ32" s="142">
        <v>4356.7</v>
      </c>
      <c r="DA32" s="142">
        <v>4552.2</v>
      </c>
      <c r="DB32" s="142">
        <v>4773.5</v>
      </c>
      <c r="DC32" s="142">
        <v>4971.3999999999996</v>
      </c>
      <c r="DD32" s="142">
        <v>5160.5</v>
      </c>
      <c r="DE32" s="142">
        <v>5946.1</v>
      </c>
      <c r="DF32" s="142">
        <v>606</v>
      </c>
      <c r="DG32" s="142">
        <v>1261.3</v>
      </c>
      <c r="DH32" s="142">
        <v>1865.8</v>
      </c>
      <c r="DI32" s="142">
        <v>2131.1999999999998</v>
      </c>
      <c r="DJ32" s="142">
        <v>2309.6</v>
      </c>
      <c r="DK32" s="142">
        <v>2710.5</v>
      </c>
      <c r="DL32" s="142">
        <v>3665.1</v>
      </c>
      <c r="DM32" s="142">
        <v>4115.5</v>
      </c>
      <c r="DN32" s="142">
        <v>4397.6000000000004</v>
      </c>
      <c r="DO32" s="142">
        <v>5057.1000000000004</v>
      </c>
      <c r="DP32" s="142">
        <v>5277.8</v>
      </c>
      <c r="DQ32" s="142">
        <v>5740.0226235499995</v>
      </c>
      <c r="DR32" s="142">
        <v>695.5</v>
      </c>
      <c r="DS32" s="142">
        <v>826.4</v>
      </c>
      <c r="DT32" s="142">
        <v>931.5</v>
      </c>
      <c r="DU32" s="142">
        <v>1446.7</v>
      </c>
      <c r="DV32" s="142">
        <v>1584.1</v>
      </c>
      <c r="DW32" s="142">
        <v>2115.1999999999998</v>
      </c>
      <c r="DX32" s="142">
        <v>2952.3</v>
      </c>
      <c r="DY32" s="142">
        <v>3361.6</v>
      </c>
      <c r="DZ32" s="142">
        <v>3805.5</v>
      </c>
      <c r="EA32" s="142">
        <v>4386.3999999999996</v>
      </c>
      <c r="EB32" s="142">
        <v>4737.8</v>
      </c>
      <c r="EC32" s="142">
        <v>5173.7526078899991</v>
      </c>
      <c r="ED32" s="142">
        <v>879.9</v>
      </c>
      <c r="EE32" s="142">
        <v>1181.5999999999999</v>
      </c>
      <c r="EF32" s="142">
        <v>1413.2</v>
      </c>
      <c r="EG32" s="142">
        <v>2458.5</v>
      </c>
      <c r="EH32" s="142">
        <v>2744.9</v>
      </c>
      <c r="EI32" s="142">
        <v>2951</v>
      </c>
      <c r="EJ32" s="142">
        <v>3368.4</v>
      </c>
      <c r="EK32" s="142">
        <v>4369.3999999999996</v>
      </c>
      <c r="EL32" s="142">
        <v>4508.8</v>
      </c>
      <c r="EM32" s="142">
        <v>5074.7</v>
      </c>
      <c r="EN32" s="142">
        <v>5396.5</v>
      </c>
      <c r="EO32" s="142">
        <v>5819.7733043300004</v>
      </c>
      <c r="EP32" s="142">
        <v>841.8</v>
      </c>
      <c r="EQ32" s="142">
        <v>1246</v>
      </c>
      <c r="ER32" s="142">
        <v>1428.9</v>
      </c>
      <c r="ES32" s="142">
        <v>2185.7619744900007</v>
      </c>
      <c r="ET32" s="142">
        <v>2337.8658654099995</v>
      </c>
      <c r="EU32" s="142">
        <v>2785.7</v>
      </c>
      <c r="EV32" s="142">
        <v>2912.7</v>
      </c>
      <c r="EW32" s="142">
        <v>3797.9</v>
      </c>
      <c r="EX32" s="142">
        <v>4239.8</v>
      </c>
      <c r="EY32" s="142">
        <v>4836</v>
      </c>
      <c r="EZ32" s="142">
        <v>5151.25970039</v>
      </c>
      <c r="FA32" s="142">
        <v>5403.619508990002</v>
      </c>
      <c r="FB32" s="142">
        <v>503.69312423000008</v>
      </c>
      <c r="FC32" s="142">
        <v>1224.5</v>
      </c>
      <c r="FD32" s="142">
        <v>1581.0492269600002</v>
      </c>
      <c r="FE32" s="142">
        <v>2203.9495076199996</v>
      </c>
      <c r="FF32" s="142">
        <v>2372.4319613799994</v>
      </c>
      <c r="FG32" s="142">
        <v>2667.7431220199992</v>
      </c>
      <c r="FH32" s="142">
        <v>3531.3528833499995</v>
      </c>
      <c r="FI32" s="142">
        <v>4141.5869029899977</v>
      </c>
      <c r="FJ32" s="142">
        <v>4279.6849180699983</v>
      </c>
      <c r="FK32" s="142">
        <v>5031.5291993399987</v>
      </c>
      <c r="FL32" s="142">
        <v>5420.3646746800005</v>
      </c>
      <c r="FM32" s="142">
        <v>5420.3646746800005</v>
      </c>
      <c r="FN32" s="142">
        <v>872.1</v>
      </c>
      <c r="FO32" s="142">
        <v>1520.8874265400002</v>
      </c>
      <c r="FP32" s="142">
        <v>1875.4931170399993</v>
      </c>
      <c r="FQ32" s="142">
        <v>2061.2996103800001</v>
      </c>
      <c r="FR32" s="142">
        <v>2482.7917459699997</v>
      </c>
      <c r="FS32" s="142">
        <v>3417.41030374</v>
      </c>
      <c r="FT32" s="142">
        <v>4259.1833385400014</v>
      </c>
      <c r="FU32" s="142">
        <v>4575.3463382600012</v>
      </c>
      <c r="FV32" s="142">
        <v>4951.1479701700018</v>
      </c>
      <c r="FW32" s="142">
        <v>5884.0919465099996</v>
      </c>
    </row>
    <row r="33" spans="1:179" x14ac:dyDescent="0.25">
      <c r="A33" s="140" t="s">
        <v>164</v>
      </c>
      <c r="B33" s="142">
        <v>0</v>
      </c>
      <c r="C33" s="142">
        <v>62.9</v>
      </c>
      <c r="D33" s="142">
        <v>240.7</v>
      </c>
      <c r="E33" s="142">
        <v>240.7</v>
      </c>
      <c r="F33" s="142">
        <v>339.5</v>
      </c>
      <c r="G33" s="142">
        <v>339.5</v>
      </c>
      <c r="H33" s="142">
        <v>463.7</v>
      </c>
      <c r="I33" s="142">
        <v>463.7</v>
      </c>
      <c r="J33" s="142">
        <v>588.5</v>
      </c>
      <c r="K33" s="142">
        <v>1058.5</v>
      </c>
      <c r="L33" s="142">
        <v>1144.9000000000001</v>
      </c>
      <c r="M33" s="142">
        <v>1505.2</v>
      </c>
      <c r="N33" s="142">
        <v>1038.4000000000001</v>
      </c>
      <c r="O33" s="142">
        <v>1038.4000000000001</v>
      </c>
      <c r="P33" s="142">
        <v>1038.4000000000001</v>
      </c>
      <c r="Q33" s="142">
        <v>1125.4000000000001</v>
      </c>
      <c r="R33" s="142">
        <v>1312.4</v>
      </c>
      <c r="S33" s="142">
        <v>1805.1</v>
      </c>
      <c r="T33" s="142">
        <v>2424.1</v>
      </c>
      <c r="U33" s="142">
        <v>2515.1999999999998</v>
      </c>
      <c r="V33" s="142">
        <v>2927.4</v>
      </c>
      <c r="W33" s="142">
        <v>2927.4</v>
      </c>
      <c r="X33" s="142">
        <v>2939.3</v>
      </c>
      <c r="Y33" s="142">
        <v>3478.4</v>
      </c>
      <c r="Z33" s="142">
        <v>0</v>
      </c>
      <c r="AA33" s="142">
        <v>512</v>
      </c>
      <c r="AB33" s="142">
        <v>878.4</v>
      </c>
      <c r="AC33" s="142">
        <v>878.4</v>
      </c>
      <c r="AD33" s="142">
        <v>946.2</v>
      </c>
      <c r="AE33" s="142">
        <v>1047.5999999999999</v>
      </c>
      <c r="AF33" s="142">
        <v>1386</v>
      </c>
      <c r="AG33" s="142">
        <v>1494.8</v>
      </c>
      <c r="AH33" s="142">
        <v>1611.5</v>
      </c>
      <c r="AI33" s="142">
        <v>1953.4</v>
      </c>
      <c r="AJ33" s="142">
        <v>2621</v>
      </c>
      <c r="AK33" s="142">
        <v>3464.9</v>
      </c>
      <c r="AL33" s="142">
        <v>251.7</v>
      </c>
      <c r="AM33" s="142">
        <v>774.7</v>
      </c>
      <c r="AN33" s="142">
        <v>1079.5999999999999</v>
      </c>
      <c r="AO33" s="142">
        <v>1236.3</v>
      </c>
      <c r="AP33" s="142">
        <v>1921</v>
      </c>
      <c r="AQ33" s="142">
        <v>2456.1</v>
      </c>
      <c r="AR33" s="142">
        <v>2938.2</v>
      </c>
      <c r="AS33" s="142">
        <v>3846.3</v>
      </c>
      <c r="AT33" s="142">
        <v>4412.6000000000004</v>
      </c>
      <c r="AU33" s="142">
        <v>5438.5</v>
      </c>
      <c r="AV33" s="142">
        <v>6050.7</v>
      </c>
      <c r="AW33" s="142">
        <v>8043.6</v>
      </c>
      <c r="AX33" s="142">
        <v>0</v>
      </c>
      <c r="AY33" s="142">
        <v>763.6</v>
      </c>
      <c r="AZ33" s="142">
        <v>1058.7</v>
      </c>
      <c r="BA33" s="142">
        <v>1416.8</v>
      </c>
      <c r="BB33" s="142">
        <v>2151</v>
      </c>
      <c r="BC33" s="142">
        <v>2665.7</v>
      </c>
      <c r="BD33" s="142">
        <v>3726.6</v>
      </c>
      <c r="BE33" s="142">
        <v>4250.8999999999996</v>
      </c>
      <c r="BF33" s="142">
        <v>4250.8999999999996</v>
      </c>
      <c r="BG33" s="142">
        <v>5671.5</v>
      </c>
      <c r="BH33" s="142">
        <v>6002.3</v>
      </c>
      <c r="BI33" s="142">
        <v>21752.1</v>
      </c>
      <c r="BJ33" s="142">
        <v>0</v>
      </c>
      <c r="BK33" s="142">
        <v>741.8</v>
      </c>
      <c r="BL33" s="142">
        <v>741.8</v>
      </c>
      <c r="BM33" s="142">
        <v>1290.5</v>
      </c>
      <c r="BN33" s="142">
        <v>1832.1</v>
      </c>
      <c r="BO33" s="142">
        <v>2221.1</v>
      </c>
      <c r="BP33" s="142">
        <v>2353.9</v>
      </c>
      <c r="BQ33" s="142">
        <v>3002.3</v>
      </c>
      <c r="BR33" s="142">
        <v>3079.2</v>
      </c>
      <c r="BS33" s="142">
        <v>3405.5</v>
      </c>
      <c r="BT33" s="142">
        <v>3735.7</v>
      </c>
      <c r="BU33" s="142">
        <v>4671.6000000000004</v>
      </c>
      <c r="BV33" s="142">
        <v>0</v>
      </c>
      <c r="BW33" s="142">
        <v>76.900000000000006</v>
      </c>
      <c r="BX33" s="142">
        <v>788.4</v>
      </c>
      <c r="BY33" s="142">
        <v>788.4</v>
      </c>
      <c r="BZ33" s="142">
        <v>1439.7</v>
      </c>
      <c r="CA33" s="142">
        <v>1733.5</v>
      </c>
      <c r="CB33" s="142">
        <v>1949.9</v>
      </c>
      <c r="CC33" s="142">
        <v>2266.8000000000002</v>
      </c>
      <c r="CD33" s="142">
        <v>2526.1</v>
      </c>
      <c r="CE33" s="142">
        <v>2781.2</v>
      </c>
      <c r="CF33" s="142">
        <v>3244.6</v>
      </c>
      <c r="CG33" s="142">
        <v>3484.8</v>
      </c>
      <c r="CH33" s="142">
        <v>0</v>
      </c>
      <c r="CI33" s="142">
        <v>1367.1</v>
      </c>
      <c r="CJ33" s="142">
        <v>1649.8</v>
      </c>
      <c r="CK33" s="142">
        <v>1649.8</v>
      </c>
      <c r="CL33" s="142">
        <v>1649.8</v>
      </c>
      <c r="CM33" s="142">
        <v>2071.3000000000002</v>
      </c>
      <c r="CN33" s="142">
        <v>2071.3000000000002</v>
      </c>
      <c r="CO33" s="142">
        <v>2669.8</v>
      </c>
      <c r="CP33" s="142">
        <v>2669.8</v>
      </c>
      <c r="CQ33" s="142">
        <v>2795.5</v>
      </c>
      <c r="CR33" s="142">
        <v>2795.5</v>
      </c>
      <c r="CS33" s="142">
        <v>3229.8</v>
      </c>
      <c r="CT33" s="142">
        <v>0</v>
      </c>
      <c r="CU33" s="142">
        <v>4439.2</v>
      </c>
      <c r="CV33" s="142">
        <v>4864.6000000000004</v>
      </c>
      <c r="CW33" s="142">
        <v>4864.6000000000004</v>
      </c>
      <c r="CX33" s="142">
        <v>1136.2</v>
      </c>
      <c r="CY33" s="142">
        <v>5575.5</v>
      </c>
      <c r="CZ33" s="142">
        <v>5575.5</v>
      </c>
      <c r="DA33" s="142">
        <v>5575.5</v>
      </c>
      <c r="DB33" s="142">
        <v>5575.5</v>
      </c>
      <c r="DC33" s="142">
        <v>9470.7999999999993</v>
      </c>
      <c r="DD33" s="142">
        <v>9470.7999999999993</v>
      </c>
      <c r="DE33" s="142">
        <v>11087.5</v>
      </c>
      <c r="DF33" s="142">
        <v>0</v>
      </c>
      <c r="DG33" s="142">
        <v>0</v>
      </c>
      <c r="DH33" s="142">
        <v>3241.7</v>
      </c>
      <c r="DI33" s="142">
        <v>3241.7</v>
      </c>
      <c r="DJ33" s="142">
        <v>3241.7</v>
      </c>
      <c r="DK33" s="142">
        <v>3241.7</v>
      </c>
      <c r="DL33" s="142">
        <v>4322.1000000000004</v>
      </c>
      <c r="DM33" s="142">
        <v>4789.6000000000004</v>
      </c>
      <c r="DN33" s="142">
        <v>5077.5</v>
      </c>
      <c r="DO33" s="142">
        <v>5077.5</v>
      </c>
      <c r="DP33" s="142">
        <v>5597.9</v>
      </c>
      <c r="DQ33" s="142">
        <v>11031.20127014</v>
      </c>
      <c r="DR33" s="142">
        <v>920.6</v>
      </c>
      <c r="DS33" s="142">
        <v>1514.3</v>
      </c>
      <c r="DT33" s="142">
        <v>1514.3</v>
      </c>
      <c r="DU33" s="142">
        <v>3951.7</v>
      </c>
      <c r="DV33" s="142">
        <v>7544.4</v>
      </c>
      <c r="DW33" s="142">
        <v>13474.6</v>
      </c>
      <c r="DX33" s="142">
        <v>13474.6</v>
      </c>
      <c r="DY33" s="142">
        <v>13474.6</v>
      </c>
      <c r="DZ33" s="142">
        <v>13474.6</v>
      </c>
      <c r="EA33" s="142">
        <v>18513.7</v>
      </c>
      <c r="EB33" s="142">
        <v>18513.7</v>
      </c>
      <c r="EC33" s="142">
        <v>19629.14227145</v>
      </c>
      <c r="ED33" s="142">
        <v>14646.9</v>
      </c>
      <c r="EE33" s="142">
        <v>16353.2</v>
      </c>
      <c r="EF33" s="142">
        <v>16353.2</v>
      </c>
      <c r="EG33" s="142">
        <v>16353.2</v>
      </c>
      <c r="EH33" s="142">
        <v>19296.099999999999</v>
      </c>
      <c r="EI33" s="142">
        <v>19296.099999999999</v>
      </c>
      <c r="EJ33" s="142">
        <v>31745.200000000001</v>
      </c>
      <c r="EK33" s="142">
        <v>31745.4</v>
      </c>
      <c r="EL33" s="142">
        <v>34688.699999999997</v>
      </c>
      <c r="EM33" s="142">
        <v>34688.699999999997</v>
      </c>
      <c r="EN33" s="142">
        <v>37265.199999999997</v>
      </c>
      <c r="EO33" s="142">
        <v>46362.790135709998</v>
      </c>
      <c r="EP33" s="142">
        <v>0</v>
      </c>
      <c r="EQ33" s="142">
        <v>3863.8</v>
      </c>
      <c r="ER33" s="142">
        <v>11765.6</v>
      </c>
      <c r="ES33" s="142">
        <v>11765.585500000001</v>
      </c>
      <c r="ET33" s="142">
        <v>14325.3655</v>
      </c>
      <c r="EU33" s="142">
        <v>14325.4</v>
      </c>
      <c r="EV33" s="142">
        <v>14325.4</v>
      </c>
      <c r="EW33" s="142">
        <v>16322.6</v>
      </c>
      <c r="EX33" s="142">
        <v>16322.6</v>
      </c>
      <c r="EY33" s="142">
        <v>17605.2</v>
      </c>
      <c r="EZ33" s="142">
        <v>17605.194500000001</v>
      </c>
      <c r="FA33" s="142">
        <v>17605.43764</v>
      </c>
      <c r="FB33" s="142">
        <v>1841.91</v>
      </c>
      <c r="FC33" s="142">
        <v>3684.2</v>
      </c>
      <c r="FD33" s="142">
        <v>3684.15</v>
      </c>
      <c r="FE33" s="142">
        <v>3684.15</v>
      </c>
      <c r="FF33" s="142">
        <v>5656.9560000000001</v>
      </c>
      <c r="FG33" s="142">
        <v>12741.35672897</v>
      </c>
      <c r="FH33" s="142">
        <v>14941.136428970001</v>
      </c>
      <c r="FI33" s="142">
        <v>15120.739978970001</v>
      </c>
      <c r="FJ33" s="142">
        <v>15120.739978970001</v>
      </c>
      <c r="FK33" s="142">
        <v>15120.739978970001</v>
      </c>
      <c r="FL33" s="142">
        <v>15658.508615270001</v>
      </c>
      <c r="FM33" s="142">
        <v>15658.508615270001</v>
      </c>
      <c r="FN33" s="142">
        <v>0</v>
      </c>
      <c r="FO33" s="142">
        <v>0</v>
      </c>
      <c r="FP33" s="142">
        <v>0</v>
      </c>
      <c r="FQ33" s="142">
        <v>0</v>
      </c>
      <c r="FR33" s="142">
        <v>31390.875</v>
      </c>
      <c r="FS33" s="142">
        <v>68187.0625</v>
      </c>
      <c r="FT33" s="142">
        <v>74500.775500000003</v>
      </c>
      <c r="FU33" s="142">
        <v>74487.088000000003</v>
      </c>
      <c r="FV33" s="142">
        <v>74482.384953389992</v>
      </c>
      <c r="FW33" s="142">
        <v>74506.134953390007</v>
      </c>
    </row>
    <row r="34" spans="1:179" x14ac:dyDescent="0.25">
      <c r="A34" s="140" t="s">
        <v>165</v>
      </c>
      <c r="B34" s="142">
        <v>58160</v>
      </c>
      <c r="C34" s="142">
        <v>84213</v>
      </c>
      <c r="D34" s="142">
        <v>165897</v>
      </c>
      <c r="E34" s="142">
        <v>169526.3</v>
      </c>
      <c r="F34" s="142">
        <v>193536.2</v>
      </c>
      <c r="G34" s="142">
        <v>208758.5</v>
      </c>
      <c r="H34" s="142">
        <v>267396</v>
      </c>
      <c r="I34" s="142">
        <v>291755.5</v>
      </c>
      <c r="J34" s="142">
        <v>374408.6</v>
      </c>
      <c r="K34" s="142">
        <v>399155.4</v>
      </c>
      <c r="L34" s="142">
        <v>422961.2</v>
      </c>
      <c r="M34" s="142">
        <v>436702.1</v>
      </c>
      <c r="N34" s="142">
        <v>57241.9</v>
      </c>
      <c r="O34" s="142">
        <v>77679.5</v>
      </c>
      <c r="P34" s="142">
        <v>182801.4</v>
      </c>
      <c r="Q34" s="142">
        <v>192388.8</v>
      </c>
      <c r="R34" s="142">
        <v>212199</v>
      </c>
      <c r="S34" s="142">
        <v>225072.6</v>
      </c>
      <c r="T34" s="142">
        <v>268591.09999999998</v>
      </c>
      <c r="U34" s="142">
        <v>291214.40000000002</v>
      </c>
      <c r="V34" s="142">
        <v>354783.4</v>
      </c>
      <c r="W34" s="142">
        <v>391902.5</v>
      </c>
      <c r="X34" s="142">
        <v>408637.7</v>
      </c>
      <c r="Y34" s="142">
        <v>419642.3</v>
      </c>
      <c r="Z34" s="142">
        <v>46202.3</v>
      </c>
      <c r="AA34" s="142">
        <v>65574.3</v>
      </c>
      <c r="AB34" s="142">
        <v>145784.79999999999</v>
      </c>
      <c r="AC34" s="142">
        <v>152195.9</v>
      </c>
      <c r="AD34" s="142">
        <v>169719.1</v>
      </c>
      <c r="AE34" s="142">
        <v>178327.9</v>
      </c>
      <c r="AF34" s="142">
        <v>213793</v>
      </c>
      <c r="AG34" s="142">
        <v>230455</v>
      </c>
      <c r="AH34" s="142">
        <v>305229.40000000002</v>
      </c>
      <c r="AI34" s="142">
        <v>311565.5</v>
      </c>
      <c r="AJ34" s="142">
        <v>328560</v>
      </c>
      <c r="AK34" s="142">
        <v>340085.8</v>
      </c>
      <c r="AL34" s="142">
        <v>37649.300000000003</v>
      </c>
      <c r="AM34" s="142">
        <v>55570.2</v>
      </c>
      <c r="AN34" s="142">
        <v>130913.5</v>
      </c>
      <c r="AO34" s="142">
        <v>138524.5</v>
      </c>
      <c r="AP34" s="142">
        <v>159515.70000000001</v>
      </c>
      <c r="AQ34" s="142">
        <v>173612</v>
      </c>
      <c r="AR34" s="142">
        <v>212991.6</v>
      </c>
      <c r="AS34" s="142">
        <v>238018.1</v>
      </c>
      <c r="AT34" s="142">
        <v>316399.7</v>
      </c>
      <c r="AU34" s="142">
        <v>324951.3</v>
      </c>
      <c r="AV34" s="142">
        <v>336669.9</v>
      </c>
      <c r="AW34" s="142">
        <v>360106.7</v>
      </c>
      <c r="AX34" s="142">
        <v>41755.4</v>
      </c>
      <c r="AY34" s="142">
        <v>64169.5</v>
      </c>
      <c r="AZ34" s="142">
        <v>158981.6</v>
      </c>
      <c r="BA34" s="142">
        <v>167660.4</v>
      </c>
      <c r="BB34" s="142">
        <v>182257.7</v>
      </c>
      <c r="BC34" s="142">
        <v>195737.8</v>
      </c>
      <c r="BD34" s="142">
        <v>232959.4</v>
      </c>
      <c r="BE34" s="142">
        <v>256523.8</v>
      </c>
      <c r="BF34" s="142">
        <v>352796.1</v>
      </c>
      <c r="BG34" s="142">
        <v>359225.5</v>
      </c>
      <c r="BH34" s="142">
        <v>377054.4</v>
      </c>
      <c r="BI34" s="142">
        <v>401541.2</v>
      </c>
      <c r="BJ34" s="142">
        <v>40428.699999999997</v>
      </c>
      <c r="BK34" s="142">
        <v>58563.5</v>
      </c>
      <c r="BL34" s="142">
        <v>165756.9</v>
      </c>
      <c r="BM34" s="142">
        <v>174790.2</v>
      </c>
      <c r="BN34" s="142">
        <v>191748.2</v>
      </c>
      <c r="BO34" s="142">
        <v>227967.6</v>
      </c>
      <c r="BP34" s="142">
        <v>272478.7</v>
      </c>
      <c r="BQ34" s="142">
        <v>282917.09999999998</v>
      </c>
      <c r="BR34" s="142">
        <v>376655</v>
      </c>
      <c r="BS34" s="142">
        <v>386121.3</v>
      </c>
      <c r="BT34" s="142">
        <v>403815.7</v>
      </c>
      <c r="BU34" s="142">
        <v>449378</v>
      </c>
      <c r="BV34" s="142">
        <v>44525.7</v>
      </c>
      <c r="BW34" s="142">
        <v>57800.5</v>
      </c>
      <c r="BX34" s="142">
        <v>155978.4</v>
      </c>
      <c r="BY34" s="142">
        <v>167059.1</v>
      </c>
      <c r="BZ34" s="142">
        <v>185855.1</v>
      </c>
      <c r="CA34" s="142">
        <v>240003</v>
      </c>
      <c r="CB34" s="142">
        <v>287106.2</v>
      </c>
      <c r="CC34" s="142">
        <v>298897</v>
      </c>
      <c r="CD34" s="142">
        <v>384854.5</v>
      </c>
      <c r="CE34" s="142">
        <v>400816.3</v>
      </c>
      <c r="CF34" s="142">
        <v>423489.1</v>
      </c>
      <c r="CG34" s="142">
        <v>471770.9</v>
      </c>
      <c r="CH34" s="142">
        <v>60566.3</v>
      </c>
      <c r="CI34" s="142">
        <v>75147.8</v>
      </c>
      <c r="CJ34" s="142">
        <v>158094.1</v>
      </c>
      <c r="CK34" s="142">
        <v>204401.1</v>
      </c>
      <c r="CL34" s="142">
        <v>229761.9</v>
      </c>
      <c r="CM34" s="142">
        <v>298035.5</v>
      </c>
      <c r="CN34" s="142">
        <v>376591.6</v>
      </c>
      <c r="CO34" s="142">
        <v>386103.3</v>
      </c>
      <c r="CP34" s="142">
        <v>482449</v>
      </c>
      <c r="CQ34" s="142">
        <v>507543</v>
      </c>
      <c r="CR34" s="142">
        <v>537303.6</v>
      </c>
      <c r="CS34" s="142">
        <v>631400.80000000005</v>
      </c>
      <c r="CT34" s="142">
        <v>56741</v>
      </c>
      <c r="CU34" s="142">
        <v>67676.100000000006</v>
      </c>
      <c r="CV34" s="142">
        <v>161304.5</v>
      </c>
      <c r="CW34" s="142">
        <v>198989.9</v>
      </c>
      <c r="CX34" s="142">
        <v>223436.2</v>
      </c>
      <c r="CY34" s="142">
        <v>317266.3</v>
      </c>
      <c r="CZ34" s="142">
        <v>378198.6</v>
      </c>
      <c r="DA34" s="142">
        <v>386515.9</v>
      </c>
      <c r="DB34" s="142">
        <v>496461.4</v>
      </c>
      <c r="DC34" s="142">
        <v>565998</v>
      </c>
      <c r="DD34" s="142">
        <v>590632.80000000005</v>
      </c>
      <c r="DE34" s="142">
        <v>696079.6</v>
      </c>
      <c r="DF34" s="142">
        <v>62000.800000000003</v>
      </c>
      <c r="DG34" s="142">
        <v>72019.7</v>
      </c>
      <c r="DH34" s="142">
        <v>192458.9</v>
      </c>
      <c r="DI34" s="142">
        <v>246941.6</v>
      </c>
      <c r="DJ34" s="142">
        <v>271262.7</v>
      </c>
      <c r="DK34" s="142">
        <v>379030.7</v>
      </c>
      <c r="DL34" s="142">
        <v>428993.4</v>
      </c>
      <c r="DM34" s="142">
        <v>437930.8</v>
      </c>
      <c r="DN34" s="142">
        <v>592769.19999999995</v>
      </c>
      <c r="DO34" s="142">
        <v>645710.4</v>
      </c>
      <c r="DP34" s="142">
        <v>685750.2</v>
      </c>
      <c r="DQ34" s="142">
        <v>799960.16554406995</v>
      </c>
      <c r="DR34" s="142">
        <v>52988.6</v>
      </c>
      <c r="DS34" s="142">
        <v>59356.3</v>
      </c>
      <c r="DT34" s="142">
        <v>238122.9</v>
      </c>
      <c r="DU34" s="142">
        <v>294450.2</v>
      </c>
      <c r="DV34" s="142">
        <v>315675</v>
      </c>
      <c r="DW34" s="142">
        <v>413017.2</v>
      </c>
      <c r="DX34" s="142">
        <v>460885.2</v>
      </c>
      <c r="DY34" s="142">
        <v>467816.9</v>
      </c>
      <c r="DZ34" s="142">
        <v>640547.80000000005</v>
      </c>
      <c r="EA34" s="142">
        <v>703961.2</v>
      </c>
      <c r="EB34" s="142">
        <v>744047.9</v>
      </c>
      <c r="EC34" s="142">
        <v>874589.02192367997</v>
      </c>
      <c r="ED34" s="142">
        <v>51967.5</v>
      </c>
      <c r="EE34" s="142">
        <v>63643.4</v>
      </c>
      <c r="EF34" s="142">
        <v>253305.9</v>
      </c>
      <c r="EG34" s="142">
        <v>324093.90000000002</v>
      </c>
      <c r="EH34" s="142">
        <v>377352.6</v>
      </c>
      <c r="EI34" s="142">
        <v>498516.8</v>
      </c>
      <c r="EJ34" s="142">
        <v>559368</v>
      </c>
      <c r="EK34" s="142">
        <v>570156.19999999995</v>
      </c>
      <c r="EL34" s="142">
        <v>786507.8</v>
      </c>
      <c r="EM34" s="142">
        <v>858856.2</v>
      </c>
      <c r="EN34" s="142">
        <v>919164.1</v>
      </c>
      <c r="EO34" s="142">
        <v>1022347.5272415301</v>
      </c>
      <c r="EP34" s="142">
        <v>75562</v>
      </c>
      <c r="EQ34" s="142">
        <v>87175.5</v>
      </c>
      <c r="ER34" s="142">
        <v>322630.59999999998</v>
      </c>
      <c r="ES34" s="142">
        <v>408499.20000000001</v>
      </c>
      <c r="ET34" s="142">
        <v>477413.3</v>
      </c>
      <c r="EU34" s="142">
        <v>598540.30000000005</v>
      </c>
      <c r="EV34" s="142">
        <v>656900.30000000005</v>
      </c>
      <c r="EW34" s="142">
        <v>677693.9</v>
      </c>
      <c r="EX34" s="142">
        <v>890414.7</v>
      </c>
      <c r="EY34" s="142">
        <v>1028870.7</v>
      </c>
      <c r="EZ34" s="142">
        <v>1120411.0468707799</v>
      </c>
      <c r="FA34" s="142">
        <v>1228710.39349563</v>
      </c>
      <c r="FB34" s="142">
        <v>82981.519368909998</v>
      </c>
      <c r="FC34" s="142">
        <v>122471</v>
      </c>
      <c r="FD34" s="142">
        <v>360574.90203555004</v>
      </c>
      <c r="FE34" s="142">
        <v>488859.25430693995</v>
      </c>
      <c r="FF34" s="142">
        <v>580258.69789186004</v>
      </c>
      <c r="FG34" s="142">
        <v>705997.87140645995</v>
      </c>
      <c r="FH34" s="142">
        <v>820072.87479337992</v>
      </c>
      <c r="FI34" s="142">
        <v>922394.7748310999</v>
      </c>
      <c r="FJ34" s="142">
        <v>1183265.6994577199</v>
      </c>
      <c r="FK34" s="142">
        <v>1294873.6074686004</v>
      </c>
      <c r="FL34" s="142">
        <v>1372882.7527313305</v>
      </c>
      <c r="FM34" s="142">
        <v>1517253.8600337598</v>
      </c>
      <c r="FN34" s="142">
        <v>91456.2</v>
      </c>
      <c r="FO34" s="142">
        <v>264699.31971409003</v>
      </c>
      <c r="FP34" s="142">
        <v>511578.91389458993</v>
      </c>
      <c r="FQ34" s="142">
        <v>617387.00371665996</v>
      </c>
      <c r="FR34" s="142">
        <v>689288.63838559005</v>
      </c>
      <c r="FS34" s="142">
        <v>811462.75934895</v>
      </c>
      <c r="FT34" s="142">
        <v>912481.01319493994</v>
      </c>
      <c r="FU34" s="142">
        <v>1136856.7388091399</v>
      </c>
      <c r="FV34" s="142">
        <v>1398852.71251159</v>
      </c>
      <c r="FW34" s="142">
        <v>1470339.9949431501</v>
      </c>
    </row>
    <row r="35" spans="1:179" x14ac:dyDescent="0.25">
      <c r="A35" s="140" t="s">
        <v>166</v>
      </c>
      <c r="B35" s="142">
        <v>36847.9</v>
      </c>
      <c r="C35" s="142">
        <v>56482.3</v>
      </c>
      <c r="D35" s="142">
        <v>133006.1</v>
      </c>
      <c r="E35" s="142">
        <v>135719.4</v>
      </c>
      <c r="F35" s="142">
        <v>150801.5</v>
      </c>
      <c r="G35" s="142">
        <v>165292</v>
      </c>
      <c r="H35" s="142">
        <v>201942.8</v>
      </c>
      <c r="I35" s="142">
        <v>220086.1</v>
      </c>
      <c r="J35" s="142">
        <v>297233.40000000002</v>
      </c>
      <c r="K35" s="142">
        <v>321120.5</v>
      </c>
      <c r="L35" s="142">
        <v>336194.4</v>
      </c>
      <c r="M35" s="142">
        <v>349454.3</v>
      </c>
      <c r="N35" s="142">
        <v>35085.4</v>
      </c>
      <c r="O35" s="142">
        <v>49077.4</v>
      </c>
      <c r="P35" s="142">
        <v>148925.20000000001</v>
      </c>
      <c r="Q35" s="142">
        <v>157712.1</v>
      </c>
      <c r="R35" s="142">
        <v>168728.1</v>
      </c>
      <c r="S35" s="142">
        <v>180978.5</v>
      </c>
      <c r="T35" s="142">
        <v>202480.3</v>
      </c>
      <c r="U35" s="142">
        <v>218655.7</v>
      </c>
      <c r="V35" s="142">
        <v>276908.40000000002</v>
      </c>
      <c r="W35" s="142">
        <v>313204.7</v>
      </c>
      <c r="X35" s="142">
        <v>321093.90000000002</v>
      </c>
      <c r="Y35" s="142">
        <v>331663.8</v>
      </c>
      <c r="Z35" s="142">
        <v>24625.1</v>
      </c>
      <c r="AA35" s="142">
        <v>38201.699999999997</v>
      </c>
      <c r="AB35" s="142">
        <v>113464.4</v>
      </c>
      <c r="AC35" s="142">
        <v>118238.5</v>
      </c>
      <c r="AD35" s="142">
        <v>128142.6</v>
      </c>
      <c r="AE35" s="142">
        <v>136155.79999999999</v>
      </c>
      <c r="AF35" s="142">
        <v>151561.20000000001</v>
      </c>
      <c r="AG35" s="142">
        <v>161730.4</v>
      </c>
      <c r="AH35" s="142">
        <v>230912.4</v>
      </c>
      <c r="AI35" s="142">
        <v>235561.7</v>
      </c>
      <c r="AJ35" s="142">
        <v>245872.6</v>
      </c>
      <c r="AK35" s="142">
        <v>255328.7</v>
      </c>
      <c r="AL35" s="142">
        <v>17588.099999999999</v>
      </c>
      <c r="AM35" s="142">
        <v>28569.7</v>
      </c>
      <c r="AN35" s="142">
        <v>98431.4</v>
      </c>
      <c r="AO35" s="142">
        <v>104362.7</v>
      </c>
      <c r="AP35" s="142">
        <v>116852.8</v>
      </c>
      <c r="AQ35" s="142">
        <v>130396.4</v>
      </c>
      <c r="AR35" s="142">
        <v>148665.1</v>
      </c>
      <c r="AS35" s="142">
        <v>166800.4</v>
      </c>
      <c r="AT35" s="142">
        <v>239446.2</v>
      </c>
      <c r="AU35" s="142">
        <v>247408.9</v>
      </c>
      <c r="AV35" s="142">
        <v>257638.9</v>
      </c>
      <c r="AW35" s="142">
        <v>280639</v>
      </c>
      <c r="AX35" s="142">
        <v>21943.8</v>
      </c>
      <c r="AY35" s="142">
        <v>37673.1</v>
      </c>
      <c r="AZ35" s="142">
        <v>127421.7</v>
      </c>
      <c r="BA35" s="142">
        <v>134713.79999999999</v>
      </c>
      <c r="BB35" s="142">
        <v>148976.79999999999</v>
      </c>
      <c r="BC35" s="142">
        <v>161987</v>
      </c>
      <c r="BD35" s="142">
        <v>180708.2</v>
      </c>
      <c r="BE35" s="142">
        <v>198411.8</v>
      </c>
      <c r="BF35" s="142">
        <v>289926.5</v>
      </c>
      <c r="BG35" s="142">
        <v>295879.40000000002</v>
      </c>
      <c r="BH35" s="142">
        <v>312482.5</v>
      </c>
      <c r="BI35" s="142">
        <v>336638.8</v>
      </c>
      <c r="BJ35" s="142">
        <v>22804.3</v>
      </c>
      <c r="BK35" s="142">
        <v>34973.199999999997</v>
      </c>
      <c r="BL35" s="142">
        <v>137639.5</v>
      </c>
      <c r="BM35" s="142">
        <v>143871.6</v>
      </c>
      <c r="BN35" s="142">
        <v>159804.1</v>
      </c>
      <c r="BO35" s="142">
        <v>195619.9</v>
      </c>
      <c r="BP35" s="142">
        <v>222632.4</v>
      </c>
      <c r="BQ35" s="142">
        <v>232764.9</v>
      </c>
      <c r="BR35" s="142">
        <v>321965.3</v>
      </c>
      <c r="BS35" s="142">
        <v>328962.3</v>
      </c>
      <c r="BT35" s="142">
        <v>345627.2</v>
      </c>
      <c r="BU35" s="142">
        <v>390876.5</v>
      </c>
      <c r="BV35" s="142">
        <v>26879</v>
      </c>
      <c r="BW35" s="142">
        <v>39994.5</v>
      </c>
      <c r="BX35" s="142">
        <v>133638.70000000001</v>
      </c>
      <c r="BY35" s="142">
        <v>142067.79999999999</v>
      </c>
      <c r="BZ35" s="142">
        <v>159892.9</v>
      </c>
      <c r="CA35" s="142">
        <v>213728.2</v>
      </c>
      <c r="CB35" s="142">
        <v>248796.5</v>
      </c>
      <c r="CC35" s="142">
        <v>260213.2</v>
      </c>
      <c r="CD35" s="142">
        <v>341882.7</v>
      </c>
      <c r="CE35" s="142">
        <v>355053.7</v>
      </c>
      <c r="CF35" s="142">
        <v>376787.5</v>
      </c>
      <c r="CG35" s="142">
        <v>424769.8</v>
      </c>
      <c r="CH35" s="142">
        <v>48462.2</v>
      </c>
      <c r="CI35" s="142">
        <v>62776</v>
      </c>
      <c r="CJ35" s="142">
        <v>141450.29999999999</v>
      </c>
      <c r="CK35" s="142">
        <v>185183.3</v>
      </c>
      <c r="CL35" s="142">
        <v>209685</v>
      </c>
      <c r="CM35" s="142">
        <v>277645.90000000002</v>
      </c>
      <c r="CN35" s="142">
        <v>334760.7</v>
      </c>
      <c r="CO35" s="142">
        <v>343935.9</v>
      </c>
      <c r="CP35" s="142">
        <v>435994.9</v>
      </c>
      <c r="CQ35" s="142">
        <v>456431.1</v>
      </c>
      <c r="CR35" s="142">
        <v>475115.7</v>
      </c>
      <c r="CS35" s="142">
        <v>568909.6</v>
      </c>
      <c r="CT35" s="142">
        <v>38950.699999999997</v>
      </c>
      <c r="CU35" s="142">
        <v>49419.199999999997</v>
      </c>
      <c r="CV35" s="142">
        <v>138483.70000000001</v>
      </c>
      <c r="CW35" s="142">
        <v>159191.4</v>
      </c>
      <c r="CX35" s="142">
        <v>183469.9</v>
      </c>
      <c r="CY35" s="142">
        <v>276934.90000000002</v>
      </c>
      <c r="CZ35" s="142">
        <v>319059.09999999998</v>
      </c>
      <c r="DA35" s="142">
        <v>327293.59999999998</v>
      </c>
      <c r="DB35" s="142">
        <v>436531</v>
      </c>
      <c r="DC35" s="142">
        <v>470593.2</v>
      </c>
      <c r="DD35" s="142">
        <v>495060.1</v>
      </c>
      <c r="DE35" s="142">
        <v>600095.9</v>
      </c>
      <c r="DF35" s="142">
        <v>43446.3</v>
      </c>
      <c r="DG35" s="142">
        <v>52604</v>
      </c>
      <c r="DH35" s="142">
        <v>154050.79999999999</v>
      </c>
      <c r="DI35" s="142">
        <v>192205</v>
      </c>
      <c r="DJ35" s="142">
        <v>216379.2</v>
      </c>
      <c r="DK35" s="142">
        <v>323688.09999999998</v>
      </c>
      <c r="DL35" s="142">
        <v>355093</v>
      </c>
      <c r="DM35" s="142">
        <v>363955.20000000001</v>
      </c>
      <c r="DN35" s="142">
        <v>479608.2</v>
      </c>
      <c r="DO35" s="142">
        <v>516531.4</v>
      </c>
      <c r="DP35" s="142">
        <v>545386</v>
      </c>
      <c r="DQ35" s="142">
        <v>657218.47768551996</v>
      </c>
      <c r="DR35" s="142">
        <v>31252.6</v>
      </c>
      <c r="DS35" s="142">
        <v>37459</v>
      </c>
      <c r="DT35" s="142">
        <v>169832.4</v>
      </c>
      <c r="DU35" s="142">
        <v>207260.9</v>
      </c>
      <c r="DV35" s="142">
        <v>227775.1</v>
      </c>
      <c r="DW35" s="142">
        <v>324461.90000000002</v>
      </c>
      <c r="DX35" s="142">
        <v>350163.8</v>
      </c>
      <c r="DY35" s="142">
        <v>356946.2</v>
      </c>
      <c r="DZ35" s="142">
        <v>481259.9</v>
      </c>
      <c r="EA35" s="142">
        <v>524524.19999999995</v>
      </c>
      <c r="EB35" s="142">
        <v>563822.5</v>
      </c>
      <c r="EC35" s="142">
        <v>693689.58436102001</v>
      </c>
      <c r="ED35" s="142">
        <v>29519.9</v>
      </c>
      <c r="EE35" s="142">
        <v>41056.400000000001</v>
      </c>
      <c r="EF35" s="142">
        <v>180887.9</v>
      </c>
      <c r="EG35" s="142">
        <v>230380.6</v>
      </c>
      <c r="EH35" s="142">
        <v>282954.59999999998</v>
      </c>
      <c r="EI35" s="142">
        <v>403430.6</v>
      </c>
      <c r="EJ35" s="142">
        <v>441212.2</v>
      </c>
      <c r="EK35" s="142">
        <v>448743.5</v>
      </c>
      <c r="EL35" s="142">
        <v>615821.5</v>
      </c>
      <c r="EM35" s="142">
        <v>666001</v>
      </c>
      <c r="EN35" s="142">
        <v>725652.1</v>
      </c>
      <c r="EO35" s="142">
        <v>828127.14892498008</v>
      </c>
      <c r="EP35" s="142">
        <v>52647.3</v>
      </c>
      <c r="EQ35" s="142">
        <v>63222.6</v>
      </c>
      <c r="ER35" s="142">
        <v>247166.5</v>
      </c>
      <c r="ES35" s="142">
        <v>310756.5</v>
      </c>
      <c r="ET35" s="142">
        <v>379071.3</v>
      </c>
      <c r="EU35" s="142">
        <v>499454.3</v>
      </c>
      <c r="EV35" s="142">
        <v>534981.30000000005</v>
      </c>
      <c r="EW35" s="142">
        <v>551656.1</v>
      </c>
      <c r="EX35" s="142">
        <v>737803.9</v>
      </c>
      <c r="EY35" s="142">
        <v>825655.2</v>
      </c>
      <c r="EZ35" s="142">
        <v>916556.85654807999</v>
      </c>
      <c r="FA35" s="142">
        <v>1023837.97962648</v>
      </c>
      <c r="FB35" s="142">
        <v>58447.14179799</v>
      </c>
      <c r="FC35" s="142">
        <v>93638.8</v>
      </c>
      <c r="FD35" s="142">
        <v>303437.87743113004</v>
      </c>
      <c r="FE35" s="142">
        <v>379016.88934130996</v>
      </c>
      <c r="FF35" s="142">
        <v>469839.26206177997</v>
      </c>
      <c r="FG35" s="142">
        <v>594234.43659381999</v>
      </c>
      <c r="FH35" s="142">
        <v>684998.03058716992</v>
      </c>
      <c r="FI35" s="142">
        <v>781096.08162079996</v>
      </c>
      <c r="FJ35" s="142">
        <v>1002480.78603181</v>
      </c>
      <c r="FK35" s="142">
        <v>1088989.3888818203</v>
      </c>
      <c r="FL35" s="142">
        <v>1166935.6546190204</v>
      </c>
      <c r="FM35" s="142">
        <v>1310014.3845654</v>
      </c>
      <c r="FN35" s="142">
        <v>72245.399999999994</v>
      </c>
      <c r="FO35" s="142">
        <v>229397.53726006002</v>
      </c>
      <c r="FP35" s="142">
        <v>445057.73688130995</v>
      </c>
      <c r="FQ35" s="142">
        <v>507896.22778880998</v>
      </c>
      <c r="FR35" s="142">
        <v>579723.21574582008</v>
      </c>
      <c r="FS35" s="142">
        <v>700611.67970568</v>
      </c>
      <c r="FT35" s="142">
        <v>781588.78777290997</v>
      </c>
      <c r="FU35" s="142">
        <v>980656.54933287005</v>
      </c>
      <c r="FV35" s="142">
        <v>1183560.25608877</v>
      </c>
      <c r="FW35" s="142">
        <v>1234088.09587573</v>
      </c>
    </row>
    <row r="36" spans="1:179" x14ac:dyDescent="0.25">
      <c r="A36" s="140" t="s">
        <v>167</v>
      </c>
      <c r="B36" s="142">
        <v>21312.1</v>
      </c>
      <c r="C36" s="142">
        <v>27730.7</v>
      </c>
      <c r="D36" s="142">
        <v>32890.9</v>
      </c>
      <c r="E36" s="142">
        <v>33806.9</v>
      </c>
      <c r="F36" s="142">
        <v>42734.7</v>
      </c>
      <c r="G36" s="142">
        <v>43466.5</v>
      </c>
      <c r="H36" s="142">
        <v>65453.2</v>
      </c>
      <c r="I36" s="142">
        <v>71669.399999999994</v>
      </c>
      <c r="J36" s="142">
        <v>77175.199999999997</v>
      </c>
      <c r="K36" s="142">
        <v>78034.899999999994</v>
      </c>
      <c r="L36" s="142">
        <v>86766.8</v>
      </c>
      <c r="M36" s="142">
        <v>87247.8</v>
      </c>
      <c r="N36" s="142">
        <v>22156.5</v>
      </c>
      <c r="O36" s="142">
        <v>28602.1</v>
      </c>
      <c r="P36" s="142">
        <v>33876.199999999997</v>
      </c>
      <c r="Q36" s="142">
        <v>34676.699999999997</v>
      </c>
      <c r="R36" s="142">
        <v>43470.9</v>
      </c>
      <c r="S36" s="142">
        <v>44094.1</v>
      </c>
      <c r="T36" s="142">
        <v>66110.8</v>
      </c>
      <c r="U36" s="142">
        <v>72558.7</v>
      </c>
      <c r="V36" s="142">
        <v>77875</v>
      </c>
      <c r="W36" s="142">
        <v>78697.8</v>
      </c>
      <c r="X36" s="142">
        <v>87543.8</v>
      </c>
      <c r="Y36" s="142">
        <v>87978.5</v>
      </c>
      <c r="Z36" s="142">
        <v>21577.200000000001</v>
      </c>
      <c r="AA36" s="142">
        <v>27372.6</v>
      </c>
      <c r="AB36" s="142">
        <v>32320.400000000001</v>
      </c>
      <c r="AC36" s="142">
        <v>33957.4</v>
      </c>
      <c r="AD36" s="142">
        <v>41576.5</v>
      </c>
      <c r="AE36" s="142">
        <v>42172.1</v>
      </c>
      <c r="AF36" s="142">
        <v>62231.8</v>
      </c>
      <c r="AG36" s="142">
        <v>68724.600000000006</v>
      </c>
      <c r="AH36" s="142">
        <v>74317</v>
      </c>
      <c r="AI36" s="142">
        <v>76003.8</v>
      </c>
      <c r="AJ36" s="142">
        <v>82687.399999999994</v>
      </c>
      <c r="AK36" s="142">
        <v>84757.1</v>
      </c>
      <c r="AL36" s="142">
        <v>20061.2</v>
      </c>
      <c r="AM36" s="142">
        <v>27000.5</v>
      </c>
      <c r="AN36" s="142">
        <v>32482.1</v>
      </c>
      <c r="AO36" s="142">
        <v>34161.800000000003</v>
      </c>
      <c r="AP36" s="142">
        <v>42662.9</v>
      </c>
      <c r="AQ36" s="142">
        <v>43215.6</v>
      </c>
      <c r="AR36" s="142">
        <v>64326.5</v>
      </c>
      <c r="AS36" s="142">
        <v>71217.7</v>
      </c>
      <c r="AT36" s="142">
        <v>76953.5</v>
      </c>
      <c r="AU36" s="142">
        <v>77542.399999999994</v>
      </c>
      <c r="AV36" s="142">
        <v>79031</v>
      </c>
      <c r="AW36" s="142">
        <v>79467.7</v>
      </c>
      <c r="AX36" s="142">
        <v>19811.599999999999</v>
      </c>
      <c r="AY36" s="142">
        <v>26496.400000000001</v>
      </c>
      <c r="AZ36" s="142">
        <v>31559.9</v>
      </c>
      <c r="BA36" s="142">
        <v>32946.6</v>
      </c>
      <c r="BB36" s="142">
        <v>33280.9</v>
      </c>
      <c r="BC36" s="142">
        <v>33750.800000000003</v>
      </c>
      <c r="BD36" s="142">
        <v>52251.199999999997</v>
      </c>
      <c r="BE36" s="142">
        <v>58112</v>
      </c>
      <c r="BF36" s="142">
        <v>62869.599999999999</v>
      </c>
      <c r="BG36" s="142">
        <v>63346.1</v>
      </c>
      <c r="BH36" s="142">
        <v>64571.9</v>
      </c>
      <c r="BI36" s="142">
        <v>64902.400000000001</v>
      </c>
      <c r="BJ36" s="142">
        <v>17624.400000000001</v>
      </c>
      <c r="BK36" s="142">
        <v>23590.3</v>
      </c>
      <c r="BL36" s="142">
        <v>28117.4</v>
      </c>
      <c r="BM36" s="142">
        <v>30918.6</v>
      </c>
      <c r="BN36" s="142">
        <v>31944.1</v>
      </c>
      <c r="BO36" s="142">
        <v>32347.7</v>
      </c>
      <c r="BP36" s="142">
        <v>49846.3</v>
      </c>
      <c r="BQ36" s="142">
        <v>50152.2</v>
      </c>
      <c r="BR36" s="142">
        <v>54689.7</v>
      </c>
      <c r="BS36" s="142">
        <v>57159</v>
      </c>
      <c r="BT36" s="142">
        <v>58188.5</v>
      </c>
      <c r="BU36" s="142">
        <v>58501.5</v>
      </c>
      <c r="BV36" s="142">
        <v>17646.7</v>
      </c>
      <c r="BW36" s="142">
        <v>17806</v>
      </c>
      <c r="BX36" s="142">
        <v>22339.7</v>
      </c>
      <c r="BY36" s="142">
        <v>24991.3</v>
      </c>
      <c r="BZ36" s="142">
        <v>25962.2</v>
      </c>
      <c r="CA36" s="142">
        <v>26274.799999999999</v>
      </c>
      <c r="CB36" s="142">
        <v>38309.699999999997</v>
      </c>
      <c r="CC36" s="142">
        <v>38683.800000000003</v>
      </c>
      <c r="CD36" s="142">
        <v>42971.8</v>
      </c>
      <c r="CE36" s="142">
        <v>45762.6</v>
      </c>
      <c r="CF36" s="142">
        <v>46701.599999999999</v>
      </c>
      <c r="CG36" s="142">
        <v>47001.1</v>
      </c>
      <c r="CH36" s="142">
        <v>12104.1</v>
      </c>
      <c r="CI36" s="142">
        <v>12371.8</v>
      </c>
      <c r="CJ36" s="142">
        <v>16643.8</v>
      </c>
      <c r="CK36" s="142">
        <v>19217.8</v>
      </c>
      <c r="CL36" s="142">
        <v>20076.900000000001</v>
      </c>
      <c r="CM36" s="142">
        <v>20389.599999999999</v>
      </c>
      <c r="CN36" s="142">
        <v>41830.9</v>
      </c>
      <c r="CO36" s="142">
        <v>42167.4</v>
      </c>
      <c r="CP36" s="142">
        <v>46454.1</v>
      </c>
      <c r="CQ36" s="142">
        <v>51111.9</v>
      </c>
      <c r="CR36" s="142">
        <v>62187.9</v>
      </c>
      <c r="CS36" s="142">
        <v>62491.199999999997</v>
      </c>
      <c r="CT36" s="142">
        <v>17790.3</v>
      </c>
      <c r="CU36" s="142">
        <v>18256.900000000001</v>
      </c>
      <c r="CV36" s="142">
        <v>22820.799999999999</v>
      </c>
      <c r="CW36" s="142">
        <v>39798.5</v>
      </c>
      <c r="CX36" s="142">
        <v>39966.300000000003</v>
      </c>
      <c r="CY36" s="142">
        <v>40331.4</v>
      </c>
      <c r="CZ36" s="142">
        <v>59139.5</v>
      </c>
      <c r="DA36" s="142">
        <v>59222.3</v>
      </c>
      <c r="DB36" s="142">
        <v>59930.400000000001</v>
      </c>
      <c r="DC36" s="142">
        <v>95404.800000000003</v>
      </c>
      <c r="DD36" s="142">
        <v>95572.7</v>
      </c>
      <c r="DE36" s="142">
        <v>95983.7</v>
      </c>
      <c r="DF36" s="142">
        <v>18554.5</v>
      </c>
      <c r="DG36" s="142">
        <v>19415.7</v>
      </c>
      <c r="DH36" s="142">
        <v>38408.1</v>
      </c>
      <c r="DI36" s="142">
        <v>54736.6</v>
      </c>
      <c r="DJ36" s="142">
        <v>54883.5</v>
      </c>
      <c r="DK36" s="142">
        <v>55342.6</v>
      </c>
      <c r="DL36" s="142">
        <v>73900.399999999994</v>
      </c>
      <c r="DM36" s="142">
        <v>73975.600000000006</v>
      </c>
      <c r="DN36" s="142">
        <v>113161</v>
      </c>
      <c r="DO36" s="142">
        <v>129179</v>
      </c>
      <c r="DP36" s="142">
        <v>140364.20000000001</v>
      </c>
      <c r="DQ36" s="142">
        <v>142741.68785855002</v>
      </c>
      <c r="DR36" s="142">
        <v>21736</v>
      </c>
      <c r="DS36" s="142">
        <v>21897.3</v>
      </c>
      <c r="DT36" s="142">
        <v>68290.5</v>
      </c>
      <c r="DU36" s="142">
        <v>87189.3</v>
      </c>
      <c r="DV36" s="142">
        <v>87899.9</v>
      </c>
      <c r="DW36" s="142">
        <v>88555.3</v>
      </c>
      <c r="DX36" s="142">
        <v>110721.4</v>
      </c>
      <c r="DY36" s="142">
        <v>110870.7</v>
      </c>
      <c r="DZ36" s="142">
        <v>159287.9</v>
      </c>
      <c r="EA36" s="142">
        <v>179437</v>
      </c>
      <c r="EB36" s="142">
        <v>180225.4</v>
      </c>
      <c r="EC36" s="142">
        <v>180899.43756265999</v>
      </c>
      <c r="ED36" s="142">
        <v>22447.599999999999</v>
      </c>
      <c r="EE36" s="142">
        <v>22587</v>
      </c>
      <c r="EF36" s="142">
        <v>72418</v>
      </c>
      <c r="EG36" s="142">
        <v>93713.3</v>
      </c>
      <c r="EH36" s="142">
        <v>94398</v>
      </c>
      <c r="EI36" s="142">
        <v>95086.2</v>
      </c>
      <c r="EJ36" s="142">
        <v>118155.8</v>
      </c>
      <c r="EK36" s="142">
        <v>121412.7</v>
      </c>
      <c r="EL36" s="142">
        <v>170686.3</v>
      </c>
      <c r="EM36" s="142">
        <v>192855.2</v>
      </c>
      <c r="EN36" s="142">
        <v>193512</v>
      </c>
      <c r="EO36" s="142">
        <v>194220.37831654999</v>
      </c>
      <c r="EP36" s="142">
        <v>22914.7</v>
      </c>
      <c r="EQ36" s="142">
        <v>23952.9</v>
      </c>
      <c r="ER36" s="142">
        <v>75464.100000000006</v>
      </c>
      <c r="ES36" s="142">
        <v>97742.7</v>
      </c>
      <c r="ET36" s="142">
        <v>98342</v>
      </c>
      <c r="EU36" s="142">
        <v>99086</v>
      </c>
      <c r="EV36" s="142">
        <v>121919</v>
      </c>
      <c r="EW36" s="142">
        <v>126037.8</v>
      </c>
      <c r="EX36" s="142">
        <v>152610.79999999999</v>
      </c>
      <c r="EY36" s="142">
        <v>203215.5</v>
      </c>
      <c r="EZ36" s="142">
        <v>203854.19032269999</v>
      </c>
      <c r="FA36" s="142">
        <v>204872.41386914998</v>
      </c>
      <c r="FB36" s="142">
        <v>24534.377570919998</v>
      </c>
      <c r="FC36" s="142">
        <v>28832.2</v>
      </c>
      <c r="FD36" s="142">
        <v>57137.024604420003</v>
      </c>
      <c r="FE36" s="142">
        <v>109842.36496563</v>
      </c>
      <c r="FF36" s="142">
        <v>110419.43583008001</v>
      </c>
      <c r="FG36" s="142">
        <v>111763.43481264</v>
      </c>
      <c r="FH36" s="142">
        <v>135074.84420620999</v>
      </c>
      <c r="FI36" s="142">
        <v>141298.6932103</v>
      </c>
      <c r="FJ36" s="142">
        <v>180784.91342591</v>
      </c>
      <c r="FK36" s="142">
        <v>205884.21858678001</v>
      </c>
      <c r="FL36" s="142">
        <v>205947.09811231002</v>
      </c>
      <c r="FM36" s="142">
        <v>207239.47546836</v>
      </c>
      <c r="FN36" s="142">
        <v>19210.8</v>
      </c>
      <c r="FO36" s="142">
        <v>35301.782454029999</v>
      </c>
      <c r="FP36" s="142">
        <v>66521.177013280001</v>
      </c>
      <c r="FQ36" s="142">
        <v>109490.77592784999</v>
      </c>
      <c r="FR36" s="142">
        <v>109565.42263977</v>
      </c>
      <c r="FS36" s="142">
        <v>110851.07964327</v>
      </c>
      <c r="FT36" s="142">
        <v>130892.22542202999</v>
      </c>
      <c r="FU36" s="142">
        <v>156200.18947627</v>
      </c>
      <c r="FV36" s="142">
        <v>215292.45642281999</v>
      </c>
      <c r="FW36" s="142">
        <v>236251.89906741999</v>
      </c>
    </row>
    <row r="37" spans="1:179" x14ac:dyDescent="0.25">
      <c r="A37" s="140" t="s">
        <v>168</v>
      </c>
      <c r="B37" s="142">
        <v>2411.6</v>
      </c>
      <c r="C37" s="142">
        <v>5711.1</v>
      </c>
      <c r="D37" s="142">
        <v>11955.7</v>
      </c>
      <c r="E37" s="142">
        <v>18259.3</v>
      </c>
      <c r="F37" s="142">
        <v>28015.3</v>
      </c>
      <c r="G37" s="142">
        <v>32625.5</v>
      </c>
      <c r="H37" s="142">
        <v>37343.199999999997</v>
      </c>
      <c r="I37" s="142">
        <v>42456.7</v>
      </c>
      <c r="J37" s="142">
        <v>51264.6</v>
      </c>
      <c r="K37" s="142">
        <v>59721.3</v>
      </c>
      <c r="L37" s="142">
        <v>78207.199999999997</v>
      </c>
      <c r="M37" s="142">
        <v>106850.1</v>
      </c>
      <c r="N37" s="142">
        <v>5062.3999999999996</v>
      </c>
      <c r="O37" s="142">
        <v>9262.6</v>
      </c>
      <c r="P37" s="142">
        <v>20293.2</v>
      </c>
      <c r="Q37" s="142">
        <v>26251.7</v>
      </c>
      <c r="R37" s="142">
        <v>42531.8</v>
      </c>
      <c r="S37" s="142">
        <v>53422.7</v>
      </c>
      <c r="T37" s="142">
        <v>73138.899999999994</v>
      </c>
      <c r="U37" s="142">
        <v>86649.9</v>
      </c>
      <c r="V37" s="142">
        <v>103193.3</v>
      </c>
      <c r="W37" s="142">
        <v>117034.4</v>
      </c>
      <c r="X37" s="142">
        <v>137960.5</v>
      </c>
      <c r="Y37" s="142">
        <v>176636.5</v>
      </c>
      <c r="Z37" s="142">
        <v>1709.1</v>
      </c>
      <c r="AA37" s="142">
        <v>11392.1</v>
      </c>
      <c r="AB37" s="142">
        <v>31242.1</v>
      </c>
      <c r="AC37" s="142">
        <v>69840.800000000003</v>
      </c>
      <c r="AD37" s="142">
        <v>78834.5</v>
      </c>
      <c r="AE37" s="142">
        <v>102377.60000000001</v>
      </c>
      <c r="AF37" s="142">
        <v>138760.42000000001</v>
      </c>
      <c r="AG37" s="142">
        <v>146256.22</v>
      </c>
      <c r="AH37" s="142">
        <v>189430.72</v>
      </c>
      <c r="AI37" s="142">
        <v>205852.02</v>
      </c>
      <c r="AJ37" s="142">
        <v>218554.72</v>
      </c>
      <c r="AK37" s="142">
        <v>275723.62</v>
      </c>
      <c r="AL37" s="142">
        <v>27477.1</v>
      </c>
      <c r="AM37" s="142">
        <v>36395.4</v>
      </c>
      <c r="AN37" s="142">
        <v>44503.6</v>
      </c>
      <c r="AO37" s="142">
        <v>70545.3</v>
      </c>
      <c r="AP37" s="142">
        <v>94420.4</v>
      </c>
      <c r="AQ37" s="142">
        <v>106988.9</v>
      </c>
      <c r="AR37" s="142">
        <v>143796.29999999999</v>
      </c>
      <c r="AS37" s="142">
        <v>163535.5</v>
      </c>
      <c r="AT37" s="142">
        <v>186057.8</v>
      </c>
      <c r="AU37" s="142">
        <v>204964.4</v>
      </c>
      <c r="AV37" s="142">
        <v>246165.9</v>
      </c>
      <c r="AW37" s="142">
        <v>301501.09999999998</v>
      </c>
      <c r="AX37" s="142">
        <v>5546.3</v>
      </c>
      <c r="AY37" s="142">
        <v>25949.599999999999</v>
      </c>
      <c r="AZ37" s="142">
        <v>53218.2</v>
      </c>
      <c r="BA37" s="142">
        <v>79658.8</v>
      </c>
      <c r="BB37" s="142">
        <v>102711.6</v>
      </c>
      <c r="BC37" s="142">
        <v>133745.1</v>
      </c>
      <c r="BD37" s="142">
        <v>155431.70000000999</v>
      </c>
      <c r="BE37" s="142">
        <v>164883.79999999999</v>
      </c>
      <c r="BF37" s="142">
        <v>197424.6</v>
      </c>
      <c r="BG37" s="142">
        <v>228054</v>
      </c>
      <c r="BH37" s="142">
        <v>287729</v>
      </c>
      <c r="BI37" s="142">
        <v>448705.6</v>
      </c>
      <c r="BJ37" s="142">
        <v>1651.6</v>
      </c>
      <c r="BK37" s="142">
        <v>20943.3</v>
      </c>
      <c r="BL37" s="142">
        <v>53140.6</v>
      </c>
      <c r="BM37" s="142">
        <v>64097.500000100001</v>
      </c>
      <c r="BN37" s="142">
        <v>100095.1</v>
      </c>
      <c r="BO37" s="142">
        <v>115698</v>
      </c>
      <c r="BP37" s="142">
        <v>136518.80000001</v>
      </c>
      <c r="BQ37" s="142">
        <v>160138.1</v>
      </c>
      <c r="BR37" s="142">
        <v>186966.39999999999</v>
      </c>
      <c r="BS37" s="142">
        <v>216061.5</v>
      </c>
      <c r="BT37" s="142">
        <v>242972.3</v>
      </c>
      <c r="BU37" s="142">
        <v>303635.5</v>
      </c>
      <c r="BV37" s="142">
        <v>19123.8</v>
      </c>
      <c r="BW37" s="142">
        <v>39011.5</v>
      </c>
      <c r="BX37" s="142">
        <v>53044.6</v>
      </c>
      <c r="BY37" s="142">
        <v>61213.100000099999</v>
      </c>
      <c r="BZ37" s="142">
        <v>88324.200000009994</v>
      </c>
      <c r="CA37" s="142">
        <v>132303.30000001</v>
      </c>
      <c r="CB37" s="142">
        <v>151282.80000009999</v>
      </c>
      <c r="CC37" s="142">
        <v>183227.60000010001</v>
      </c>
      <c r="CD37" s="142">
        <v>207159.0000001</v>
      </c>
      <c r="CE37" s="142">
        <v>231486.90000009999</v>
      </c>
      <c r="CF37" s="142">
        <v>281747</v>
      </c>
      <c r="CG37" s="142">
        <v>331310.3</v>
      </c>
      <c r="CH37" s="142">
        <v>36072</v>
      </c>
      <c r="CI37" s="142">
        <v>60673.599999999999</v>
      </c>
      <c r="CJ37" s="142">
        <v>93926.9</v>
      </c>
      <c r="CK37" s="142">
        <v>109984.7</v>
      </c>
      <c r="CL37" s="142">
        <v>123268.7</v>
      </c>
      <c r="CM37" s="142">
        <v>133752</v>
      </c>
      <c r="CN37" s="142">
        <v>166036.9</v>
      </c>
      <c r="CO37" s="142">
        <v>197604.6</v>
      </c>
      <c r="CP37" s="142">
        <v>207737.8</v>
      </c>
      <c r="CQ37" s="142">
        <v>255211.3</v>
      </c>
      <c r="CR37" s="142">
        <v>289094.5</v>
      </c>
      <c r="CS37" s="142">
        <v>400452.2</v>
      </c>
      <c r="CT37" s="142">
        <v>8816.1</v>
      </c>
      <c r="CU37" s="142">
        <v>49146.2</v>
      </c>
      <c r="CV37" s="142">
        <v>91668.7</v>
      </c>
      <c r="CW37" s="142">
        <v>117232</v>
      </c>
      <c r="CX37" s="142">
        <v>149248.9</v>
      </c>
      <c r="CY37" s="142">
        <v>196329.5</v>
      </c>
      <c r="CZ37" s="142">
        <v>248525.9</v>
      </c>
      <c r="DA37" s="142">
        <v>263780.3</v>
      </c>
      <c r="DB37" s="142">
        <v>297579.09999999998</v>
      </c>
      <c r="DC37" s="142">
        <v>317206.5</v>
      </c>
      <c r="DD37" s="142">
        <v>368519.8</v>
      </c>
      <c r="DE37" s="142">
        <v>464667.98248943995</v>
      </c>
      <c r="DF37" s="142">
        <v>16002.3</v>
      </c>
      <c r="DG37" s="142">
        <v>26251.200000000001</v>
      </c>
      <c r="DH37" s="142">
        <v>106641.3</v>
      </c>
      <c r="DI37" s="142">
        <v>141216.79999999999</v>
      </c>
      <c r="DJ37" s="142">
        <v>172035.4</v>
      </c>
      <c r="DK37" s="142">
        <v>212701</v>
      </c>
      <c r="DL37" s="142">
        <v>238848.7</v>
      </c>
      <c r="DM37" s="142">
        <v>299958</v>
      </c>
      <c r="DN37" s="142">
        <v>341025.5</v>
      </c>
      <c r="DO37" s="142">
        <v>367316.3</v>
      </c>
      <c r="DP37" s="142">
        <v>525861.2831939999</v>
      </c>
      <c r="DQ37" s="142">
        <v>571341.39845248987</v>
      </c>
      <c r="DR37" s="142">
        <v>6321</v>
      </c>
      <c r="DS37" s="142">
        <v>59716.800000000003</v>
      </c>
      <c r="DT37" s="142">
        <v>69228.399999999994</v>
      </c>
      <c r="DU37" s="142">
        <v>93472.5</v>
      </c>
      <c r="DV37" s="142">
        <v>115777.60000000001</v>
      </c>
      <c r="DW37" s="142">
        <v>166130</v>
      </c>
      <c r="DX37" s="142">
        <v>192153.3</v>
      </c>
      <c r="DY37" s="142">
        <v>213566.6</v>
      </c>
      <c r="DZ37" s="142">
        <v>255893</v>
      </c>
      <c r="EA37" s="142">
        <v>294790.7</v>
      </c>
      <c r="EB37" s="142">
        <v>356422.2</v>
      </c>
      <c r="EC37" s="142">
        <v>571341.4</v>
      </c>
      <c r="ED37" s="142">
        <v>24828.799999999999</v>
      </c>
      <c r="EE37" s="142">
        <v>73059.7</v>
      </c>
      <c r="EF37" s="142">
        <v>107842.9</v>
      </c>
      <c r="EG37" s="142">
        <v>136089.4</v>
      </c>
      <c r="EH37" s="142">
        <v>188451.8</v>
      </c>
      <c r="EI37" s="142">
        <v>218587.2</v>
      </c>
      <c r="EJ37" s="142">
        <v>257808.4</v>
      </c>
      <c r="EK37" s="142">
        <v>279353.7</v>
      </c>
      <c r="EL37" s="142">
        <v>343784</v>
      </c>
      <c r="EM37" s="142">
        <v>370003.1</v>
      </c>
      <c r="EN37" s="142">
        <v>435012.6</v>
      </c>
      <c r="EO37" s="142">
        <v>649282.20180158003</v>
      </c>
      <c r="EP37" s="142">
        <v>5827.8</v>
      </c>
      <c r="EQ37" s="142">
        <v>28378.1</v>
      </c>
      <c r="ER37" s="142">
        <v>72181.2</v>
      </c>
      <c r="ES37" s="142">
        <v>104813.1</v>
      </c>
      <c r="ET37" s="142">
        <v>170413.9</v>
      </c>
      <c r="EU37" s="142">
        <v>187239.5</v>
      </c>
      <c r="EV37" s="142">
        <v>233557.8</v>
      </c>
      <c r="EW37" s="142">
        <v>258064.3</v>
      </c>
      <c r="EX37" s="142">
        <v>300173.8</v>
      </c>
      <c r="EY37" s="142">
        <v>327269.8</v>
      </c>
      <c r="EZ37" s="142">
        <v>375096.01491437992</v>
      </c>
      <c r="FA37" s="142">
        <v>479519.50349764997</v>
      </c>
      <c r="FB37" s="142">
        <v>80944.277471729991</v>
      </c>
      <c r="FC37" s="142">
        <v>97999.6</v>
      </c>
      <c r="FD37" s="142">
        <v>141235.77193122002</v>
      </c>
      <c r="FE37" s="142">
        <v>160082.65292834997</v>
      </c>
      <c r="FF37" s="142">
        <v>223916.28913786999</v>
      </c>
      <c r="FG37" s="142">
        <v>269641.28508543002</v>
      </c>
      <c r="FH37" s="142">
        <v>308091.73067790997</v>
      </c>
      <c r="FI37" s="142">
        <v>348924.58170515002</v>
      </c>
      <c r="FJ37" s="142">
        <v>370976.77764627</v>
      </c>
      <c r="FK37" s="142">
        <v>505600.29544649</v>
      </c>
      <c r="FL37" s="142">
        <v>559173.26544684009</v>
      </c>
      <c r="FM37" s="142">
        <v>718825.01136907004</v>
      </c>
      <c r="FN37" s="142">
        <v>6853.5</v>
      </c>
      <c r="FO37" s="142">
        <v>25156.957432489999</v>
      </c>
      <c r="FP37" s="142">
        <v>82136.879977429999</v>
      </c>
      <c r="FQ37" s="142">
        <v>104363.82201182999</v>
      </c>
      <c r="FR37" s="142">
        <v>143059.04202858999</v>
      </c>
      <c r="FS37" s="142">
        <v>175152.63920623998</v>
      </c>
      <c r="FT37" s="142">
        <v>205000.84422035</v>
      </c>
      <c r="FU37" s="142">
        <v>223365.68935772998</v>
      </c>
      <c r="FV37" s="142">
        <v>279114.67969756998</v>
      </c>
      <c r="FW37" s="142">
        <v>305089.6431705</v>
      </c>
    </row>
    <row r="38" spans="1:179" x14ac:dyDescent="0.25">
      <c r="A38" s="140" t="s">
        <v>169</v>
      </c>
      <c r="B38" s="142">
        <v>871.2</v>
      </c>
      <c r="C38" s="142">
        <v>1551.8</v>
      </c>
      <c r="D38" s="142">
        <v>2899.9</v>
      </c>
      <c r="E38" s="142">
        <v>3939.1</v>
      </c>
      <c r="F38" s="142">
        <v>5011.7</v>
      </c>
      <c r="G38" s="142">
        <v>6715</v>
      </c>
      <c r="H38" s="142">
        <v>8078.2</v>
      </c>
      <c r="I38" s="142">
        <v>10390.299999999999</v>
      </c>
      <c r="J38" s="142">
        <v>12931.3</v>
      </c>
      <c r="K38" s="142">
        <v>14846.8</v>
      </c>
      <c r="L38" s="142">
        <v>16771.8</v>
      </c>
      <c r="M38" s="142">
        <v>25297.9</v>
      </c>
      <c r="N38" s="142">
        <v>1115.4000000000001</v>
      </c>
      <c r="O38" s="142">
        <v>2417.3000000000002</v>
      </c>
      <c r="P38" s="142">
        <v>4776.8</v>
      </c>
      <c r="Q38" s="142">
        <v>6134.9</v>
      </c>
      <c r="R38" s="142">
        <v>8734.6</v>
      </c>
      <c r="S38" s="142">
        <v>11621.8</v>
      </c>
      <c r="T38" s="142">
        <v>14857.6</v>
      </c>
      <c r="U38" s="142">
        <v>17708.3</v>
      </c>
      <c r="V38" s="142">
        <v>20212.5</v>
      </c>
      <c r="W38" s="142">
        <v>23174.400000000001</v>
      </c>
      <c r="X38" s="142">
        <v>27407.5</v>
      </c>
      <c r="Y38" s="142">
        <v>40174.199999999997</v>
      </c>
      <c r="Z38" s="142">
        <v>1033.5999999999999</v>
      </c>
      <c r="AA38" s="142">
        <v>3001.6</v>
      </c>
      <c r="AB38" s="142">
        <v>5674.8</v>
      </c>
      <c r="AC38" s="142">
        <v>9555.9</v>
      </c>
      <c r="AD38" s="142">
        <v>12013.1</v>
      </c>
      <c r="AE38" s="142">
        <v>14567.9</v>
      </c>
      <c r="AF38" s="142">
        <v>17030.8</v>
      </c>
      <c r="AG38" s="142">
        <v>20463.599999999999</v>
      </c>
      <c r="AH38" s="142">
        <v>24231.5</v>
      </c>
      <c r="AI38" s="142">
        <v>33458.1</v>
      </c>
      <c r="AJ38" s="142">
        <v>38057.599999999999</v>
      </c>
      <c r="AK38" s="142">
        <v>61451.4</v>
      </c>
      <c r="AL38" s="142">
        <v>1403.1</v>
      </c>
      <c r="AM38" s="142">
        <v>3736.3</v>
      </c>
      <c r="AN38" s="142">
        <v>7493.1</v>
      </c>
      <c r="AO38" s="142">
        <v>12368.7</v>
      </c>
      <c r="AP38" s="142">
        <v>18394.8</v>
      </c>
      <c r="AQ38" s="142">
        <v>26240.5</v>
      </c>
      <c r="AR38" s="142">
        <v>34045.9</v>
      </c>
      <c r="AS38" s="142">
        <v>38374.1</v>
      </c>
      <c r="AT38" s="142">
        <v>43280.1</v>
      </c>
      <c r="AU38" s="142">
        <v>49829.7</v>
      </c>
      <c r="AV38" s="142">
        <v>56312.2</v>
      </c>
      <c r="AW38" s="142">
        <v>82119.600000000006</v>
      </c>
      <c r="AX38" s="142">
        <v>1779.7</v>
      </c>
      <c r="AY38" s="142">
        <v>4762.1000000000004</v>
      </c>
      <c r="AZ38" s="142">
        <v>8405.7999999999993</v>
      </c>
      <c r="BA38" s="142">
        <v>12492.3</v>
      </c>
      <c r="BB38" s="142">
        <v>16185.1</v>
      </c>
      <c r="BC38" s="142">
        <v>20532.8</v>
      </c>
      <c r="BD38" s="142">
        <v>24189.5</v>
      </c>
      <c r="BE38" s="142">
        <v>28762.9</v>
      </c>
      <c r="BF38" s="142">
        <v>35170.800000000003</v>
      </c>
      <c r="BG38" s="142">
        <v>41355.1</v>
      </c>
      <c r="BH38" s="142">
        <v>46313.7</v>
      </c>
      <c r="BI38" s="142">
        <v>64385.7</v>
      </c>
      <c r="BJ38" s="142">
        <v>1538</v>
      </c>
      <c r="BK38" s="142">
        <v>3332</v>
      </c>
      <c r="BL38" s="142">
        <v>7502.4</v>
      </c>
      <c r="BM38" s="142">
        <v>10178.5</v>
      </c>
      <c r="BN38" s="142">
        <v>14344.7</v>
      </c>
      <c r="BO38" s="142">
        <v>18027.400000000001</v>
      </c>
      <c r="BP38" s="142">
        <v>21682.7</v>
      </c>
      <c r="BQ38" s="142">
        <v>25432.7</v>
      </c>
      <c r="BR38" s="142">
        <v>33240.5</v>
      </c>
      <c r="BS38" s="142">
        <v>38381.1</v>
      </c>
      <c r="BT38" s="142">
        <v>47660</v>
      </c>
      <c r="BU38" s="142">
        <v>72055.899999999994</v>
      </c>
      <c r="BV38" s="142">
        <v>1681.9</v>
      </c>
      <c r="BW38" s="142">
        <v>3668.3</v>
      </c>
      <c r="BX38" s="142">
        <v>6208.1</v>
      </c>
      <c r="BY38" s="142">
        <v>8088.1</v>
      </c>
      <c r="BZ38" s="142">
        <v>12190.8</v>
      </c>
      <c r="CA38" s="142">
        <v>14826.4</v>
      </c>
      <c r="CB38" s="142">
        <v>17806</v>
      </c>
      <c r="CC38" s="142">
        <v>20497.3</v>
      </c>
      <c r="CD38" s="142">
        <v>24361.200000000001</v>
      </c>
      <c r="CE38" s="142">
        <v>32329.9</v>
      </c>
      <c r="CF38" s="142">
        <v>37051.800000000003</v>
      </c>
      <c r="CG38" s="142">
        <v>51501</v>
      </c>
      <c r="CH38" s="142">
        <v>2003.1</v>
      </c>
      <c r="CI38" s="142">
        <v>5173.1000000000004</v>
      </c>
      <c r="CJ38" s="142">
        <v>7762.2</v>
      </c>
      <c r="CK38" s="142">
        <v>10391.4</v>
      </c>
      <c r="CL38" s="142">
        <v>14966.1</v>
      </c>
      <c r="CM38" s="142">
        <v>17823.099999999999</v>
      </c>
      <c r="CN38" s="142">
        <v>21191.5</v>
      </c>
      <c r="CO38" s="142">
        <v>24992.400000000001</v>
      </c>
      <c r="CP38" s="142">
        <v>30707.200000000001</v>
      </c>
      <c r="CQ38" s="142">
        <v>42135.4</v>
      </c>
      <c r="CR38" s="142">
        <v>53069.7</v>
      </c>
      <c r="CS38" s="142">
        <v>81389.100000000006</v>
      </c>
      <c r="CT38" s="142">
        <v>3394</v>
      </c>
      <c r="CU38" s="142">
        <v>8424</v>
      </c>
      <c r="CV38" s="142">
        <v>12234</v>
      </c>
      <c r="CW38" s="142">
        <v>16873.400000000001</v>
      </c>
      <c r="CX38" s="142">
        <v>22723.5</v>
      </c>
      <c r="CY38" s="142">
        <v>27432.9</v>
      </c>
      <c r="CZ38" s="142">
        <v>32174.5</v>
      </c>
      <c r="DA38" s="142">
        <v>36435.699999999997</v>
      </c>
      <c r="DB38" s="142">
        <v>40592.800000000003</v>
      </c>
      <c r="DC38" s="142">
        <v>45754.6</v>
      </c>
      <c r="DD38" s="142">
        <v>57485.9</v>
      </c>
      <c r="DE38" s="142">
        <v>86790.960234379992</v>
      </c>
      <c r="DF38" s="142">
        <v>2044.1</v>
      </c>
      <c r="DG38" s="142">
        <v>5219.7</v>
      </c>
      <c r="DH38" s="142">
        <v>13343.1</v>
      </c>
      <c r="DI38" s="142">
        <v>14052.2</v>
      </c>
      <c r="DJ38" s="142">
        <v>19575.7</v>
      </c>
      <c r="DK38" s="142">
        <v>25998.7</v>
      </c>
      <c r="DL38" s="142">
        <v>31649.9</v>
      </c>
      <c r="DM38" s="142">
        <v>38666.1</v>
      </c>
      <c r="DN38" s="142">
        <v>43899.9</v>
      </c>
      <c r="DO38" s="142">
        <v>51354.1</v>
      </c>
      <c r="DP38" s="142">
        <v>61062.5</v>
      </c>
      <c r="DQ38" s="142">
        <v>97573.381225000005</v>
      </c>
      <c r="DR38" s="142">
        <v>2066.6</v>
      </c>
      <c r="DS38" s="142">
        <v>5834.9</v>
      </c>
      <c r="DT38" s="142">
        <v>9009.5</v>
      </c>
      <c r="DU38" s="142">
        <v>14682.9</v>
      </c>
      <c r="DV38" s="142">
        <v>19381.900000000001</v>
      </c>
      <c r="DW38" s="142">
        <v>23732</v>
      </c>
      <c r="DX38" s="142">
        <v>28720.7</v>
      </c>
      <c r="DY38" s="142">
        <v>35757.699999999997</v>
      </c>
      <c r="DZ38" s="142">
        <v>40827.1</v>
      </c>
      <c r="EA38" s="142">
        <v>47839.5</v>
      </c>
      <c r="EB38" s="142">
        <v>55536.2</v>
      </c>
      <c r="EC38" s="142">
        <v>95054.270156720013</v>
      </c>
      <c r="ED38" s="142">
        <v>2944.5</v>
      </c>
      <c r="EE38" s="142">
        <v>7001.4</v>
      </c>
      <c r="EF38" s="142">
        <v>11994.5</v>
      </c>
      <c r="EG38" s="142">
        <v>16520.3</v>
      </c>
      <c r="EH38" s="142">
        <v>20437.3</v>
      </c>
      <c r="EI38" s="142">
        <v>25581.4</v>
      </c>
      <c r="EJ38" s="142">
        <v>30523.9</v>
      </c>
      <c r="EK38" s="142">
        <v>36133.4</v>
      </c>
      <c r="EL38" s="142">
        <v>43532.2</v>
      </c>
      <c r="EM38" s="142">
        <v>50164.3</v>
      </c>
      <c r="EN38" s="142">
        <v>63455.7</v>
      </c>
      <c r="EO38" s="142">
        <v>98445.710975390015</v>
      </c>
      <c r="EP38" s="142">
        <v>1665.5</v>
      </c>
      <c r="EQ38" s="142">
        <v>4662.6000000000004</v>
      </c>
      <c r="ER38" s="142">
        <v>7610.1</v>
      </c>
      <c r="ES38" s="142">
        <v>13403.214911919998</v>
      </c>
      <c r="ET38" s="142">
        <v>16924.652173070001</v>
      </c>
      <c r="EU38" s="142">
        <v>21128.3</v>
      </c>
      <c r="EV38" s="142">
        <v>24232.1</v>
      </c>
      <c r="EW38" s="142">
        <v>28790.9</v>
      </c>
      <c r="EX38" s="142">
        <v>34383.1</v>
      </c>
      <c r="EY38" s="142">
        <v>40069.800000000003</v>
      </c>
      <c r="EZ38" s="142">
        <v>43857.104717100003</v>
      </c>
      <c r="FA38" s="142">
        <v>67401.916435830004</v>
      </c>
      <c r="FB38" s="142">
        <v>2158.0933932400003</v>
      </c>
      <c r="FC38" s="142">
        <v>3487.8</v>
      </c>
      <c r="FD38" s="142">
        <v>6370.3005306000005</v>
      </c>
      <c r="FE38" s="142">
        <v>9193.9280608299996</v>
      </c>
      <c r="FF38" s="142">
        <v>12027.103101650002</v>
      </c>
      <c r="FG38" s="142">
        <v>15036.72325773</v>
      </c>
      <c r="FH38" s="142">
        <v>18592.958542020002</v>
      </c>
      <c r="FI38" s="142">
        <v>25363.804517380002</v>
      </c>
      <c r="FJ38" s="142">
        <v>29214.875182199998</v>
      </c>
      <c r="FK38" s="142">
        <v>35764.122940809997</v>
      </c>
      <c r="FL38" s="142">
        <v>43332.414659739996</v>
      </c>
      <c r="FM38" s="142">
        <v>60860.505657310001</v>
      </c>
      <c r="FN38" s="142">
        <v>1524.8</v>
      </c>
      <c r="FO38" s="142">
        <v>3719.3939597599997</v>
      </c>
      <c r="FP38" s="142">
        <v>7954.9677647199996</v>
      </c>
      <c r="FQ38" s="142">
        <v>11921.524935579999</v>
      </c>
      <c r="FR38" s="142">
        <v>15494.453375359999</v>
      </c>
      <c r="FS38" s="142">
        <v>21381.823746009999</v>
      </c>
      <c r="FT38" s="142">
        <v>25266.06098061</v>
      </c>
      <c r="FU38" s="142">
        <v>30108.493520470001</v>
      </c>
      <c r="FV38" s="142">
        <v>35539.642703500009</v>
      </c>
      <c r="FW38" s="142">
        <v>42595.026209479998</v>
      </c>
    </row>
    <row r="39" spans="1:179" x14ac:dyDescent="0.25">
      <c r="A39" s="140" t="s">
        <v>170</v>
      </c>
      <c r="B39" s="142">
        <v>1540.4</v>
      </c>
      <c r="C39" s="142">
        <v>4159.3</v>
      </c>
      <c r="D39" s="142">
        <v>9055.7999999999993</v>
      </c>
      <c r="E39" s="142">
        <v>14320.2</v>
      </c>
      <c r="F39" s="142">
        <v>23003.599999999999</v>
      </c>
      <c r="G39" s="142">
        <v>25910.5</v>
      </c>
      <c r="H39" s="142">
        <v>29265</v>
      </c>
      <c r="I39" s="142">
        <v>32066.400000000001</v>
      </c>
      <c r="J39" s="142">
        <v>38333.300000000003</v>
      </c>
      <c r="K39" s="142">
        <v>44874.5</v>
      </c>
      <c r="L39" s="142">
        <v>61435.4</v>
      </c>
      <c r="M39" s="142">
        <v>81552.2</v>
      </c>
      <c r="N39" s="142">
        <v>3947</v>
      </c>
      <c r="O39" s="142">
        <v>6845.3</v>
      </c>
      <c r="P39" s="142">
        <v>15516.4</v>
      </c>
      <c r="Q39" s="142">
        <v>20116.8</v>
      </c>
      <c r="R39" s="142">
        <v>33797.199999999997</v>
      </c>
      <c r="S39" s="142">
        <v>41800.9</v>
      </c>
      <c r="T39" s="142">
        <v>58281.3</v>
      </c>
      <c r="U39" s="142">
        <v>68941.600000000006</v>
      </c>
      <c r="V39" s="142">
        <v>82980.800000000003</v>
      </c>
      <c r="W39" s="142">
        <v>93860</v>
      </c>
      <c r="X39" s="142">
        <v>110553</v>
      </c>
      <c r="Y39" s="142">
        <v>136462.29999999999</v>
      </c>
      <c r="Z39" s="142">
        <v>675.5</v>
      </c>
      <c r="AA39" s="142">
        <v>8390.5</v>
      </c>
      <c r="AB39" s="142">
        <v>25567.3</v>
      </c>
      <c r="AC39" s="142">
        <v>60284.9</v>
      </c>
      <c r="AD39" s="142">
        <v>66821.399999999994</v>
      </c>
      <c r="AE39" s="142">
        <v>87809.7</v>
      </c>
      <c r="AF39" s="142">
        <v>121729.62</v>
      </c>
      <c r="AG39" s="142">
        <v>125792.62</v>
      </c>
      <c r="AH39" s="142">
        <v>165199.22</v>
      </c>
      <c r="AI39" s="142">
        <v>172393.92</v>
      </c>
      <c r="AJ39" s="142">
        <v>180497.12</v>
      </c>
      <c r="AK39" s="142">
        <v>214272.22</v>
      </c>
      <c r="AL39" s="142">
        <v>26074</v>
      </c>
      <c r="AM39" s="142">
        <v>32659.1</v>
      </c>
      <c r="AN39" s="142">
        <v>37010.5</v>
      </c>
      <c r="AO39" s="142">
        <v>58176.6</v>
      </c>
      <c r="AP39" s="142">
        <v>76025.600000000006</v>
      </c>
      <c r="AQ39" s="142">
        <v>80748.399999999994</v>
      </c>
      <c r="AR39" s="142">
        <v>109750.39999999999</v>
      </c>
      <c r="AS39" s="142">
        <v>125161.4</v>
      </c>
      <c r="AT39" s="142">
        <v>142777.70000000001</v>
      </c>
      <c r="AU39" s="142">
        <v>155134.70000000001</v>
      </c>
      <c r="AV39" s="142">
        <v>189853.7</v>
      </c>
      <c r="AW39" s="142">
        <v>219381.5</v>
      </c>
      <c r="AX39" s="142">
        <v>3766.6</v>
      </c>
      <c r="AY39" s="142">
        <v>21187.5</v>
      </c>
      <c r="AZ39" s="142">
        <v>44812.4</v>
      </c>
      <c r="BA39" s="142">
        <v>67166.5</v>
      </c>
      <c r="BB39" s="142">
        <v>86526.5</v>
      </c>
      <c r="BC39" s="142">
        <v>113212.3</v>
      </c>
      <c r="BD39" s="142">
        <v>131242.20000000999</v>
      </c>
      <c r="BE39" s="142">
        <v>136120.9</v>
      </c>
      <c r="BF39" s="142">
        <v>162253.79999999999</v>
      </c>
      <c r="BG39" s="142">
        <v>186698.9</v>
      </c>
      <c r="BH39" s="142">
        <v>241415.3</v>
      </c>
      <c r="BI39" s="142">
        <v>384319.9</v>
      </c>
      <c r="BJ39" s="142">
        <v>113.6</v>
      </c>
      <c r="BK39" s="142">
        <v>17611.3</v>
      </c>
      <c r="BL39" s="142">
        <v>45638.2</v>
      </c>
      <c r="BM39" s="142">
        <v>53919.000000100001</v>
      </c>
      <c r="BN39" s="142">
        <v>85750.399999999994</v>
      </c>
      <c r="BO39" s="142">
        <v>97670.6</v>
      </c>
      <c r="BP39" s="142">
        <v>114836.10000001</v>
      </c>
      <c r="BQ39" s="142">
        <v>134705.4</v>
      </c>
      <c r="BR39" s="142">
        <v>153725.9</v>
      </c>
      <c r="BS39" s="142">
        <v>177680.4</v>
      </c>
      <c r="BT39" s="142">
        <v>195312.3</v>
      </c>
      <c r="BU39" s="142">
        <v>231579.6</v>
      </c>
      <c r="BV39" s="142">
        <v>17441.900000000001</v>
      </c>
      <c r="BW39" s="142">
        <v>35343.199999999997</v>
      </c>
      <c r="BX39" s="142">
        <v>46836.5</v>
      </c>
      <c r="BY39" s="142">
        <v>53125.000000100001</v>
      </c>
      <c r="BZ39" s="142">
        <v>76133.400000010006</v>
      </c>
      <c r="CA39" s="142">
        <v>117476.90000001001</v>
      </c>
      <c r="CB39" s="142">
        <v>133476.80000009999</v>
      </c>
      <c r="CC39" s="142">
        <v>162730.30000009999</v>
      </c>
      <c r="CD39" s="142">
        <v>182797.80000009999</v>
      </c>
      <c r="CE39" s="142">
        <v>199157.0000001</v>
      </c>
      <c r="CF39" s="142">
        <v>244695.2</v>
      </c>
      <c r="CG39" s="142">
        <v>279809.3</v>
      </c>
      <c r="CH39" s="142">
        <v>34068.9</v>
      </c>
      <c r="CI39" s="142">
        <v>55500.5</v>
      </c>
      <c r="CJ39" s="142">
        <v>86164.7</v>
      </c>
      <c r="CK39" s="142">
        <v>99593.3</v>
      </c>
      <c r="CL39" s="142">
        <v>108302.6</v>
      </c>
      <c r="CM39" s="142">
        <v>115928.9</v>
      </c>
      <c r="CN39" s="142">
        <v>144845.4</v>
      </c>
      <c r="CO39" s="142">
        <v>172612.2</v>
      </c>
      <c r="CP39" s="142">
        <v>177030.6</v>
      </c>
      <c r="CQ39" s="142">
        <v>213075.9</v>
      </c>
      <c r="CR39" s="142">
        <v>236024.8</v>
      </c>
      <c r="CS39" s="142">
        <v>319063.09999999998</v>
      </c>
      <c r="CT39" s="142">
        <v>5422.1</v>
      </c>
      <c r="CU39" s="142">
        <v>40722.199999999997</v>
      </c>
      <c r="CV39" s="142">
        <v>79434.7</v>
      </c>
      <c r="CW39" s="142">
        <v>100358.6</v>
      </c>
      <c r="CX39" s="142">
        <v>126525.4</v>
      </c>
      <c r="CY39" s="142">
        <v>168896.6</v>
      </c>
      <c r="CZ39" s="142">
        <v>216351.4</v>
      </c>
      <c r="DA39" s="142">
        <v>227344.6</v>
      </c>
      <c r="DB39" s="142">
        <v>256986.3</v>
      </c>
      <c r="DC39" s="142">
        <v>271451.90000000002</v>
      </c>
      <c r="DD39" s="142">
        <v>311033.90000000002</v>
      </c>
      <c r="DE39" s="142">
        <v>377877.02225505997</v>
      </c>
      <c r="DF39" s="142">
        <v>13958.2</v>
      </c>
      <c r="DG39" s="142">
        <v>21031.5</v>
      </c>
      <c r="DH39" s="142">
        <v>93298.2</v>
      </c>
      <c r="DI39" s="142">
        <v>127164.6</v>
      </c>
      <c r="DJ39" s="142">
        <v>152459.70000000001</v>
      </c>
      <c r="DK39" s="142">
        <v>186702.3</v>
      </c>
      <c r="DL39" s="142">
        <v>207198.8</v>
      </c>
      <c r="DM39" s="142">
        <v>261291.9</v>
      </c>
      <c r="DN39" s="142">
        <v>297125.59999999998</v>
      </c>
      <c r="DO39" s="142">
        <v>315962.2</v>
      </c>
      <c r="DP39" s="142">
        <v>334006.90000000002</v>
      </c>
      <c r="DQ39" s="142">
        <v>428287.90196899994</v>
      </c>
      <c r="DR39" s="142">
        <v>4254.3999999999996</v>
      </c>
      <c r="DS39" s="142">
        <v>53881.9</v>
      </c>
      <c r="DT39" s="142">
        <v>60218.9</v>
      </c>
      <c r="DU39" s="142">
        <v>78789.600000000006</v>
      </c>
      <c r="DV39" s="142">
        <v>96395.7</v>
      </c>
      <c r="DW39" s="142">
        <v>142398</v>
      </c>
      <c r="DX39" s="142">
        <v>163432.6</v>
      </c>
      <c r="DY39" s="142">
        <v>177808.9</v>
      </c>
      <c r="DZ39" s="142">
        <v>215065.9</v>
      </c>
      <c r="EA39" s="142">
        <v>246951.2</v>
      </c>
      <c r="EB39" s="142">
        <v>300886</v>
      </c>
      <c r="EC39" s="142">
        <v>476287.12829576991</v>
      </c>
      <c r="ED39" s="142">
        <v>21884.3</v>
      </c>
      <c r="EE39" s="142">
        <v>66058.3</v>
      </c>
      <c r="EF39" s="142">
        <v>95848.4</v>
      </c>
      <c r="EG39" s="142">
        <v>119569.1</v>
      </c>
      <c r="EH39" s="142">
        <v>168014.5</v>
      </c>
      <c r="EI39" s="142">
        <v>193005.8</v>
      </c>
      <c r="EJ39" s="142">
        <v>227284.5</v>
      </c>
      <c r="EK39" s="142">
        <v>243220.3</v>
      </c>
      <c r="EL39" s="142">
        <v>300251.8</v>
      </c>
      <c r="EM39" s="142">
        <v>319838.8</v>
      </c>
      <c r="EN39" s="142">
        <v>371556.9</v>
      </c>
      <c r="EO39" s="142">
        <v>550836.49082618998</v>
      </c>
      <c r="EP39" s="142">
        <v>4162.3</v>
      </c>
      <c r="EQ39" s="142">
        <v>23715.5</v>
      </c>
      <c r="ER39" s="142">
        <v>64571.1</v>
      </c>
      <c r="ES39" s="142">
        <v>91409.87761707</v>
      </c>
      <c r="ET39" s="142">
        <v>153489.18116464998</v>
      </c>
      <c r="EU39" s="142">
        <v>166111.20000000001</v>
      </c>
      <c r="EV39" s="142">
        <v>209325.7</v>
      </c>
      <c r="EW39" s="142">
        <v>229273.4</v>
      </c>
      <c r="EX39" s="142">
        <v>265790.7</v>
      </c>
      <c r="EY39" s="142">
        <v>287200</v>
      </c>
      <c r="EZ39" s="142">
        <v>331238.91019727994</v>
      </c>
      <c r="FA39" s="142">
        <v>412117.58706181997</v>
      </c>
      <c r="FB39" s="142">
        <v>78786.184078489983</v>
      </c>
      <c r="FC39" s="142">
        <v>94511.8</v>
      </c>
      <c r="FD39" s="142">
        <v>134865.47140062001</v>
      </c>
      <c r="FE39" s="142">
        <v>150888.72486751998</v>
      </c>
      <c r="FF39" s="142">
        <v>211889.18603622</v>
      </c>
      <c r="FG39" s="142">
        <v>254604.5618277</v>
      </c>
      <c r="FH39" s="142">
        <v>289498.77213588997</v>
      </c>
      <c r="FI39" s="142">
        <v>323560.77718777</v>
      </c>
      <c r="FJ39" s="142">
        <v>341761.90246407001</v>
      </c>
      <c r="FK39" s="142">
        <v>469836.17250568001</v>
      </c>
      <c r="FL39" s="142">
        <v>515840.85078710003</v>
      </c>
      <c r="FM39" s="142">
        <v>657964.50571176002</v>
      </c>
      <c r="FN39" s="142">
        <v>5328.7</v>
      </c>
      <c r="FO39" s="142">
        <v>21437.563472729998</v>
      </c>
      <c r="FP39" s="142">
        <v>74181.912212709998</v>
      </c>
      <c r="FQ39" s="142">
        <v>92442.29707624999</v>
      </c>
      <c r="FR39" s="142">
        <v>127564.58865322998</v>
      </c>
      <c r="FS39" s="142">
        <v>153770.81546022999</v>
      </c>
      <c r="FT39" s="142">
        <v>179734.78323974001</v>
      </c>
      <c r="FU39" s="142">
        <v>193257.19583725996</v>
      </c>
      <c r="FV39" s="142">
        <v>243575.03699406999</v>
      </c>
      <c r="FW39" s="142">
        <v>262494.61696101999</v>
      </c>
    </row>
    <row r="40" spans="1:179" x14ac:dyDescent="0.25">
      <c r="A40" s="140" t="s">
        <v>171</v>
      </c>
      <c r="B40" s="142">
        <v>0</v>
      </c>
      <c r="C40" s="142">
        <v>0</v>
      </c>
      <c r="D40" s="142">
        <v>11.7</v>
      </c>
      <c r="E40" s="142">
        <v>33.799999999999997</v>
      </c>
      <c r="F40" s="142">
        <v>209.2</v>
      </c>
      <c r="G40" s="142">
        <v>270.10000000000002</v>
      </c>
      <c r="H40" s="142">
        <v>318.39999999999998</v>
      </c>
      <c r="I40" s="142">
        <v>375.3</v>
      </c>
      <c r="J40" s="142">
        <v>472.5</v>
      </c>
      <c r="K40" s="142">
        <v>594.6</v>
      </c>
      <c r="L40" s="142">
        <v>658.1</v>
      </c>
      <c r="M40" s="142">
        <v>658.1</v>
      </c>
      <c r="N40" s="142">
        <v>0</v>
      </c>
      <c r="O40" s="142">
        <v>9.1999999999999993</v>
      </c>
      <c r="P40" s="142">
        <v>29</v>
      </c>
      <c r="Q40" s="142">
        <v>40.9</v>
      </c>
      <c r="R40" s="142">
        <v>51.3</v>
      </c>
      <c r="S40" s="142">
        <v>61.5</v>
      </c>
      <c r="T40" s="142">
        <v>73.3</v>
      </c>
      <c r="U40" s="142">
        <v>76.599999999999994</v>
      </c>
      <c r="V40" s="142">
        <v>99.2</v>
      </c>
      <c r="W40" s="142">
        <v>118</v>
      </c>
      <c r="X40" s="142">
        <v>335.4</v>
      </c>
      <c r="Y40" s="142">
        <v>667.9</v>
      </c>
      <c r="Z40" s="142">
        <v>5</v>
      </c>
      <c r="AA40" s="142">
        <v>10</v>
      </c>
      <c r="AB40" s="142">
        <v>159</v>
      </c>
      <c r="AC40" s="142">
        <v>211.9</v>
      </c>
      <c r="AD40" s="142">
        <v>259.89999999999998</v>
      </c>
      <c r="AE40" s="142">
        <v>307.89999999999998</v>
      </c>
      <c r="AF40" s="142">
        <v>355.9</v>
      </c>
      <c r="AG40" s="142">
        <v>486.9</v>
      </c>
      <c r="AH40" s="142">
        <v>573.9</v>
      </c>
      <c r="AI40" s="142">
        <v>632.79999999999995</v>
      </c>
      <c r="AJ40" s="142">
        <v>703.7</v>
      </c>
      <c r="AK40" s="142">
        <v>771.7</v>
      </c>
      <c r="AL40" s="142">
        <v>201.1</v>
      </c>
      <c r="AM40" s="142">
        <v>415.3</v>
      </c>
      <c r="AN40" s="142">
        <v>1162.9000000000001</v>
      </c>
      <c r="AO40" s="142">
        <v>1723.9</v>
      </c>
      <c r="AP40" s="142">
        <v>2500.9</v>
      </c>
      <c r="AQ40" s="142">
        <v>2612.8000000000002</v>
      </c>
      <c r="AR40" s="142">
        <v>2935.6</v>
      </c>
      <c r="AS40" s="142">
        <v>3269.2</v>
      </c>
      <c r="AT40" s="142">
        <v>3751.2</v>
      </c>
      <c r="AU40" s="142">
        <v>5952.9</v>
      </c>
      <c r="AV40" s="142">
        <v>16268</v>
      </c>
      <c r="AW40" s="142">
        <v>19787.599999999999</v>
      </c>
      <c r="AX40" s="142">
        <v>158.4</v>
      </c>
      <c r="AY40" s="142">
        <v>365.8</v>
      </c>
      <c r="AZ40" s="142">
        <v>808.8</v>
      </c>
      <c r="BA40" s="142">
        <v>2033.4</v>
      </c>
      <c r="BB40" s="142">
        <v>2263.5</v>
      </c>
      <c r="BC40" s="142">
        <v>10856</v>
      </c>
      <c r="BD40" s="142">
        <v>11240.9</v>
      </c>
      <c r="BE40" s="142">
        <v>11465.9</v>
      </c>
      <c r="BF40" s="142">
        <v>11653.8</v>
      </c>
      <c r="BG40" s="142">
        <v>12750.7</v>
      </c>
      <c r="BH40" s="142">
        <v>13468.6</v>
      </c>
      <c r="BI40" s="142">
        <v>18400</v>
      </c>
      <c r="BJ40" s="142">
        <v>0</v>
      </c>
      <c r="BK40" s="142">
        <v>560.29999999999995</v>
      </c>
      <c r="BL40" s="142">
        <v>859</v>
      </c>
      <c r="BM40" s="142">
        <v>1099.9000000000001</v>
      </c>
      <c r="BN40" s="142">
        <v>1410.1</v>
      </c>
      <c r="BO40" s="142">
        <v>1863.1</v>
      </c>
      <c r="BP40" s="142">
        <v>2239.5</v>
      </c>
      <c r="BQ40" s="142">
        <v>2572</v>
      </c>
      <c r="BR40" s="142">
        <v>2850.9</v>
      </c>
      <c r="BS40" s="142">
        <v>6835.4</v>
      </c>
      <c r="BT40" s="142">
        <v>7329.6</v>
      </c>
      <c r="BU40" s="142">
        <v>11941.2</v>
      </c>
      <c r="BV40" s="142">
        <v>103.5</v>
      </c>
      <c r="BW40" s="142">
        <v>238</v>
      </c>
      <c r="BX40" s="142">
        <v>360.1</v>
      </c>
      <c r="BY40" s="142">
        <v>521.20000000000005</v>
      </c>
      <c r="BZ40" s="142">
        <v>679.7</v>
      </c>
      <c r="CA40" s="142">
        <v>7082.1</v>
      </c>
      <c r="CB40" s="142">
        <v>7302.1</v>
      </c>
      <c r="CC40" s="142">
        <v>7562.8</v>
      </c>
      <c r="CD40" s="142">
        <v>7814.7</v>
      </c>
      <c r="CE40" s="142">
        <v>9028</v>
      </c>
      <c r="CF40" s="142">
        <v>9661.2000000000007</v>
      </c>
      <c r="CG40" s="142">
        <v>12585.7</v>
      </c>
      <c r="CH40" s="142">
        <v>0</v>
      </c>
      <c r="CI40" s="142">
        <v>50</v>
      </c>
      <c r="CJ40" s="142">
        <v>287.2</v>
      </c>
      <c r="CK40" s="142">
        <v>399.9</v>
      </c>
      <c r="CL40" s="142">
        <v>509.4</v>
      </c>
      <c r="CM40" s="142">
        <v>4761.8</v>
      </c>
      <c r="CN40" s="142">
        <v>5028.5</v>
      </c>
      <c r="CO40" s="142">
        <v>5713.8</v>
      </c>
      <c r="CP40" s="142">
        <v>6015.6</v>
      </c>
      <c r="CQ40" s="142">
        <v>10152.4</v>
      </c>
      <c r="CR40" s="142">
        <v>11304.5</v>
      </c>
      <c r="CS40" s="142">
        <v>14532.3</v>
      </c>
      <c r="CT40" s="142">
        <v>625.29999999999995</v>
      </c>
      <c r="CU40" s="142">
        <v>1250.5</v>
      </c>
      <c r="CV40" s="142">
        <v>1950.8</v>
      </c>
      <c r="CW40" s="142">
        <v>2601.1</v>
      </c>
      <c r="CX40" s="142">
        <v>3366.3</v>
      </c>
      <c r="CY40" s="142">
        <v>4099.1000000000004</v>
      </c>
      <c r="CZ40" s="142">
        <v>4917.8999999999996</v>
      </c>
      <c r="DA40" s="142">
        <v>5999.4</v>
      </c>
      <c r="DB40" s="142">
        <v>6455</v>
      </c>
      <c r="DC40" s="142">
        <v>6993.6</v>
      </c>
      <c r="DD40" s="142">
        <v>9440.2999999999993</v>
      </c>
      <c r="DE40" s="142">
        <v>16202.459345110001</v>
      </c>
      <c r="DF40" s="142">
        <v>0</v>
      </c>
      <c r="DG40" s="142">
        <v>1609.6</v>
      </c>
      <c r="DH40" s="142">
        <v>1634.6</v>
      </c>
      <c r="DI40" s="142">
        <v>1659.6</v>
      </c>
      <c r="DJ40" s="142">
        <v>1684.6</v>
      </c>
      <c r="DK40" s="142">
        <v>4986.5</v>
      </c>
      <c r="DL40" s="142">
        <v>5011.5</v>
      </c>
      <c r="DM40" s="142">
        <v>5479.2</v>
      </c>
      <c r="DN40" s="142">
        <v>5681</v>
      </c>
      <c r="DO40" s="142">
        <v>9032.2999999999993</v>
      </c>
      <c r="DP40" s="142">
        <v>10684</v>
      </c>
      <c r="DQ40" s="142">
        <v>17506.870102140001</v>
      </c>
      <c r="DR40" s="142">
        <v>0</v>
      </c>
      <c r="DS40" s="142">
        <v>1831.3</v>
      </c>
      <c r="DT40" s="142">
        <v>2055.1</v>
      </c>
      <c r="DU40" s="142">
        <v>4152</v>
      </c>
      <c r="DV40" s="142">
        <v>4422.7</v>
      </c>
      <c r="DW40" s="142">
        <v>5970.2</v>
      </c>
      <c r="DX40" s="142">
        <v>6869.2</v>
      </c>
      <c r="DY40" s="142">
        <v>7816.3</v>
      </c>
      <c r="DZ40" s="142">
        <v>8788.5</v>
      </c>
      <c r="EA40" s="142">
        <v>9693.7000000000007</v>
      </c>
      <c r="EB40" s="142">
        <v>13232.2</v>
      </c>
      <c r="EC40" s="142">
        <v>18035.795729950001</v>
      </c>
      <c r="ED40" s="142">
        <v>1000.9</v>
      </c>
      <c r="EE40" s="142">
        <v>1000.9</v>
      </c>
      <c r="EF40" s="142">
        <v>3053.2</v>
      </c>
      <c r="EG40" s="142">
        <v>3053.2</v>
      </c>
      <c r="EH40" s="142">
        <v>5072.6000000000004</v>
      </c>
      <c r="EI40" s="142">
        <v>6090.2</v>
      </c>
      <c r="EJ40" s="142">
        <v>6106.8</v>
      </c>
      <c r="EK40" s="142">
        <v>7082.3</v>
      </c>
      <c r="EL40" s="142">
        <v>9252.6</v>
      </c>
      <c r="EM40" s="142">
        <v>10253.5</v>
      </c>
      <c r="EN40" s="142">
        <v>10660.1</v>
      </c>
      <c r="EO40" s="142">
        <v>18580.314984969998</v>
      </c>
      <c r="EP40" s="142">
        <v>359.4</v>
      </c>
      <c r="EQ40" s="142">
        <v>2028.7</v>
      </c>
      <c r="ER40" s="142">
        <v>3043</v>
      </c>
      <c r="ES40" s="142">
        <v>4049.0332119999998</v>
      </c>
      <c r="ET40" s="142">
        <v>5260.4798289999999</v>
      </c>
      <c r="EU40" s="142">
        <v>6655.5</v>
      </c>
      <c r="EV40" s="142">
        <v>7709.6</v>
      </c>
      <c r="EW40" s="142">
        <v>7739.7</v>
      </c>
      <c r="EX40" s="142">
        <v>9815.7000000000007</v>
      </c>
      <c r="EY40" s="142">
        <v>11185.7</v>
      </c>
      <c r="EZ40" s="142">
        <v>12865.494429320001</v>
      </c>
      <c r="FA40" s="142">
        <v>18112.78092841</v>
      </c>
      <c r="FB40" s="142">
        <v>1330.1356971199998</v>
      </c>
      <c r="FC40" s="142">
        <v>2472.1999999999998</v>
      </c>
      <c r="FD40" s="142">
        <v>3710.5501672800001</v>
      </c>
      <c r="FE40" s="142">
        <v>4947.2079085999994</v>
      </c>
      <c r="FF40" s="142">
        <v>6184.4425932400009</v>
      </c>
      <c r="FG40" s="142">
        <v>7420.5233912399999</v>
      </c>
      <c r="FH40" s="142">
        <v>8656.6041892400008</v>
      </c>
      <c r="FI40" s="142">
        <v>9892.6849872399998</v>
      </c>
      <c r="FJ40" s="142">
        <v>11495.495777690001</v>
      </c>
      <c r="FK40" s="142">
        <v>13177.171546140002</v>
      </c>
      <c r="FL40" s="142">
        <v>14682.051106590001</v>
      </c>
      <c r="FM40" s="142">
        <v>20150.978144669996</v>
      </c>
      <c r="FN40" s="142">
        <v>4227.8</v>
      </c>
      <c r="FO40" s="142">
        <v>2202.8368564500001</v>
      </c>
      <c r="FP40" s="142">
        <v>3309.4503304700002</v>
      </c>
      <c r="FQ40" s="142">
        <v>4410.2193734700004</v>
      </c>
      <c r="FR40" s="142">
        <v>5510.9884164699997</v>
      </c>
      <c r="FS40" s="142">
        <v>6611.75745947</v>
      </c>
      <c r="FT40" s="142">
        <v>7418.4774704699994</v>
      </c>
      <c r="FU40" s="142">
        <v>8593.8813564400007</v>
      </c>
      <c r="FV40" s="142">
        <v>8593.8813564400007</v>
      </c>
      <c r="FW40" s="142">
        <v>8678.3879389899994</v>
      </c>
    </row>
    <row r="41" spans="1:179" x14ac:dyDescent="0.25">
      <c r="A41" s="140" t="s">
        <v>172</v>
      </c>
      <c r="B41" s="142">
        <v>1493.9</v>
      </c>
      <c r="C41" s="142">
        <v>4112.8</v>
      </c>
      <c r="D41" s="142">
        <v>8763.7999999999993</v>
      </c>
      <c r="E41" s="142">
        <v>14006.1</v>
      </c>
      <c r="F41" s="142">
        <v>18386.5</v>
      </c>
      <c r="G41" s="142">
        <v>21047.5</v>
      </c>
      <c r="H41" s="142">
        <v>24308</v>
      </c>
      <c r="I41" s="142">
        <v>27050</v>
      </c>
      <c r="J41" s="142">
        <v>31857.1</v>
      </c>
      <c r="K41" s="142">
        <v>37751.9</v>
      </c>
      <c r="L41" s="142">
        <v>47916.4</v>
      </c>
      <c r="M41" s="142">
        <v>67131</v>
      </c>
      <c r="N41" s="142">
        <v>3947</v>
      </c>
      <c r="O41" s="142">
        <v>6810.1</v>
      </c>
      <c r="P41" s="142">
        <v>15421.4</v>
      </c>
      <c r="Q41" s="142">
        <v>19991.099999999999</v>
      </c>
      <c r="R41" s="142">
        <v>33434.800000000003</v>
      </c>
      <c r="S41" s="142">
        <v>41381.199999999997</v>
      </c>
      <c r="T41" s="142">
        <v>57783.6</v>
      </c>
      <c r="U41" s="142">
        <v>68433.600000000006</v>
      </c>
      <c r="V41" s="142">
        <v>82352</v>
      </c>
      <c r="W41" s="142">
        <v>92875.1</v>
      </c>
      <c r="X41" s="142">
        <v>109245.6</v>
      </c>
      <c r="Y41" s="142">
        <v>134515.1</v>
      </c>
      <c r="Z41" s="142">
        <v>472.8</v>
      </c>
      <c r="AA41" s="142">
        <v>7905.9</v>
      </c>
      <c r="AB41" s="142">
        <v>24733.5</v>
      </c>
      <c r="AC41" s="142">
        <v>59341.2</v>
      </c>
      <c r="AD41" s="142">
        <v>65320</v>
      </c>
      <c r="AE41" s="142">
        <v>84983.6</v>
      </c>
      <c r="AF41" s="142">
        <v>118650.3</v>
      </c>
      <c r="AG41" s="142">
        <v>122185</v>
      </c>
      <c r="AH41" s="142">
        <v>160966.1</v>
      </c>
      <c r="AI41" s="142">
        <v>167947.8</v>
      </c>
      <c r="AJ41" s="142">
        <v>175789.5</v>
      </c>
      <c r="AK41" s="142">
        <v>209007.5</v>
      </c>
      <c r="AL41" s="142">
        <v>25367.8</v>
      </c>
      <c r="AM41" s="142">
        <v>31174.9</v>
      </c>
      <c r="AN41" s="142">
        <v>34685.9</v>
      </c>
      <c r="AO41" s="142">
        <v>54710.3</v>
      </c>
      <c r="AP41" s="142">
        <v>71538</v>
      </c>
      <c r="AQ41" s="142">
        <v>75473.3</v>
      </c>
      <c r="AR41" s="142">
        <v>96591.1</v>
      </c>
      <c r="AS41" s="142">
        <v>109264.3</v>
      </c>
      <c r="AT41" s="142">
        <v>126128</v>
      </c>
      <c r="AU41" s="142">
        <v>135390.5</v>
      </c>
      <c r="AV41" s="142">
        <v>157767.5</v>
      </c>
      <c r="AW41" s="142">
        <v>176611.4</v>
      </c>
      <c r="AX41" s="142">
        <v>3608.2</v>
      </c>
      <c r="AY41" s="142">
        <v>20143.2</v>
      </c>
      <c r="AZ41" s="142">
        <v>41134.300000000003</v>
      </c>
      <c r="BA41" s="142">
        <v>56704.1</v>
      </c>
      <c r="BB41" s="142">
        <v>75572</v>
      </c>
      <c r="BC41" s="142">
        <v>92587.1</v>
      </c>
      <c r="BD41" s="142">
        <v>110146.2</v>
      </c>
      <c r="BE41" s="142">
        <v>114767.1</v>
      </c>
      <c r="BF41" s="142">
        <v>138518.70000000001</v>
      </c>
      <c r="BG41" s="142">
        <v>161729</v>
      </c>
      <c r="BH41" s="142">
        <v>213666.7</v>
      </c>
      <c r="BI41" s="142">
        <v>339641.7</v>
      </c>
      <c r="BJ41" s="142">
        <v>113.6</v>
      </c>
      <c r="BK41" s="142">
        <v>17051</v>
      </c>
      <c r="BL41" s="142">
        <v>43683.8</v>
      </c>
      <c r="BM41" s="142">
        <v>50400.2</v>
      </c>
      <c r="BN41" s="142">
        <v>71193.100000000006</v>
      </c>
      <c r="BO41" s="142">
        <v>81530.600000000006</v>
      </c>
      <c r="BP41" s="142">
        <v>96131.9</v>
      </c>
      <c r="BQ41" s="142">
        <v>115596</v>
      </c>
      <c r="BR41" s="142">
        <v>129186.6</v>
      </c>
      <c r="BS41" s="142">
        <v>148919.1</v>
      </c>
      <c r="BT41" s="142">
        <v>165077.20000000001</v>
      </c>
      <c r="BU41" s="142">
        <v>194252.7</v>
      </c>
      <c r="BV41" s="142">
        <v>17338.400000000001</v>
      </c>
      <c r="BW41" s="142">
        <v>34130.800000000003</v>
      </c>
      <c r="BX41" s="142">
        <v>44579.7</v>
      </c>
      <c r="BY41" s="142">
        <v>50329.1</v>
      </c>
      <c r="BZ41" s="142">
        <v>72693.7</v>
      </c>
      <c r="CA41" s="142">
        <v>107598.1</v>
      </c>
      <c r="CB41" s="142">
        <v>123325</v>
      </c>
      <c r="CC41" s="142">
        <v>151372</v>
      </c>
      <c r="CD41" s="142">
        <v>170878.3</v>
      </c>
      <c r="CE41" s="142">
        <v>186024.2</v>
      </c>
      <c r="CF41" s="142">
        <v>230927.5</v>
      </c>
      <c r="CG41" s="142">
        <v>255533.2</v>
      </c>
      <c r="CH41" s="142">
        <v>34068.9</v>
      </c>
      <c r="CI41" s="142">
        <v>55094.3</v>
      </c>
      <c r="CJ41" s="142">
        <v>60791.4</v>
      </c>
      <c r="CK41" s="142">
        <v>73621.5</v>
      </c>
      <c r="CL41" s="142">
        <v>78507.199999999997</v>
      </c>
      <c r="CM41" s="142">
        <v>80274</v>
      </c>
      <c r="CN41" s="142">
        <v>108286.8</v>
      </c>
      <c r="CO41" s="142">
        <v>131486.29999999999</v>
      </c>
      <c r="CP41" s="142">
        <v>134639.79999999999</v>
      </c>
      <c r="CQ41" s="142">
        <v>165527.79999999999</v>
      </c>
      <c r="CR41" s="142">
        <v>184142.2</v>
      </c>
      <c r="CS41" s="142">
        <v>263848.90000000002</v>
      </c>
      <c r="CT41" s="142">
        <v>4796.8</v>
      </c>
      <c r="CU41" s="142">
        <v>18163.8</v>
      </c>
      <c r="CV41" s="142">
        <v>53259.8</v>
      </c>
      <c r="CW41" s="142">
        <v>72238.899999999994</v>
      </c>
      <c r="CX41" s="142">
        <v>87868.7</v>
      </c>
      <c r="CY41" s="142">
        <v>126047</v>
      </c>
      <c r="CZ41" s="142">
        <v>165831.70000000001</v>
      </c>
      <c r="DA41" s="142">
        <v>174687.4</v>
      </c>
      <c r="DB41" s="142">
        <v>201473.8</v>
      </c>
      <c r="DC41" s="142">
        <v>213650.5</v>
      </c>
      <c r="DD41" s="142">
        <v>239629.2</v>
      </c>
      <c r="DE41" s="142">
        <v>288854.17975233996</v>
      </c>
      <c r="DF41" s="142">
        <v>3116.5</v>
      </c>
      <c r="DG41" s="142">
        <v>8559.2999999999993</v>
      </c>
      <c r="DH41" s="142">
        <v>49856.2</v>
      </c>
      <c r="DI41" s="142">
        <v>72922.7</v>
      </c>
      <c r="DJ41" s="142">
        <v>97015.2</v>
      </c>
      <c r="DK41" s="142">
        <v>126617.1</v>
      </c>
      <c r="DL41" s="142">
        <v>132644.9</v>
      </c>
      <c r="DM41" s="142">
        <v>185084.3</v>
      </c>
      <c r="DN41" s="142">
        <v>205633.5</v>
      </c>
      <c r="DO41" s="142">
        <v>219831.5</v>
      </c>
      <c r="DP41" s="142">
        <v>234507</v>
      </c>
      <c r="DQ41" s="142">
        <v>315576.89125821996</v>
      </c>
      <c r="DR41" s="142">
        <v>3864.5</v>
      </c>
      <c r="DS41" s="142">
        <v>24618.6</v>
      </c>
      <c r="DT41" s="142">
        <v>26953.1</v>
      </c>
      <c r="DU41" s="142">
        <v>40351.5</v>
      </c>
      <c r="DV41" s="142">
        <v>56626.1</v>
      </c>
      <c r="DW41" s="142">
        <v>91041.3</v>
      </c>
      <c r="DX41" s="142">
        <v>110417.8</v>
      </c>
      <c r="DY41" s="142">
        <v>123045.3</v>
      </c>
      <c r="DZ41" s="142">
        <v>157101.5</v>
      </c>
      <c r="EA41" s="142">
        <v>184158.2</v>
      </c>
      <c r="EB41" s="142">
        <v>206975.2</v>
      </c>
      <c r="EC41" s="142">
        <v>333722.49486090994</v>
      </c>
      <c r="ED41" s="142">
        <v>20883.400000000001</v>
      </c>
      <c r="EE41" s="142">
        <v>64570.2</v>
      </c>
      <c r="EF41" s="142">
        <v>91332.9</v>
      </c>
      <c r="EG41" s="142">
        <v>113729.3</v>
      </c>
      <c r="EH41" s="142">
        <v>158914.20000000001</v>
      </c>
      <c r="EI41" s="142">
        <v>181400</v>
      </c>
      <c r="EJ41" s="142">
        <v>212465.5</v>
      </c>
      <c r="EK41" s="142">
        <v>225471</v>
      </c>
      <c r="EL41" s="142">
        <v>272747.5</v>
      </c>
      <c r="EM41" s="142">
        <v>286622.5</v>
      </c>
      <c r="EN41" s="142">
        <v>329948.40000000002</v>
      </c>
      <c r="EO41" s="142">
        <v>470275.79631274001</v>
      </c>
      <c r="EP41" s="142">
        <v>3802.8</v>
      </c>
      <c r="EQ41" s="142">
        <v>21473.5</v>
      </c>
      <c r="ER41" s="142">
        <v>59893.9</v>
      </c>
      <c r="ES41" s="142">
        <v>84165.384669120001</v>
      </c>
      <c r="ET41" s="142">
        <v>137862.26459732</v>
      </c>
      <c r="EU41" s="142">
        <v>146489.60000000001</v>
      </c>
      <c r="EV41" s="142">
        <v>187389.9</v>
      </c>
      <c r="EW41" s="142">
        <v>201398</v>
      </c>
      <c r="EX41" s="142">
        <v>233258.3</v>
      </c>
      <c r="EY41" s="142">
        <v>250891.2</v>
      </c>
      <c r="EZ41" s="142">
        <v>289793.19264075998</v>
      </c>
      <c r="FA41" s="142">
        <v>360447.73696030001</v>
      </c>
      <c r="FB41" s="142">
        <v>1236.080798</v>
      </c>
      <c r="FC41" s="142">
        <v>11164.1</v>
      </c>
      <c r="FD41" s="142">
        <v>48877.971800669999</v>
      </c>
      <c r="FE41" s="142">
        <v>61374.575722700007</v>
      </c>
      <c r="FF41" s="142">
        <v>119957.73636932002</v>
      </c>
      <c r="FG41" s="142">
        <v>159048.88954037003</v>
      </c>
      <c r="FH41" s="142">
        <v>191704.81064963999</v>
      </c>
      <c r="FI41" s="142">
        <v>223455.71027235003</v>
      </c>
      <c r="FJ41" s="142">
        <v>238645.23794347001</v>
      </c>
      <c r="FK41" s="142">
        <v>337226.73221483</v>
      </c>
      <c r="FL41" s="142">
        <v>372774.49602214003</v>
      </c>
      <c r="FM41" s="142">
        <v>501374.68620270002</v>
      </c>
      <c r="FN41" s="142">
        <v>1100.8</v>
      </c>
      <c r="FO41" s="142">
        <v>19145.904348739998</v>
      </c>
      <c r="FP41" s="142">
        <v>69284.246805899995</v>
      </c>
      <c r="FQ41" s="142">
        <v>83928.265916609991</v>
      </c>
      <c r="FR41" s="142">
        <v>117798.36634371997</v>
      </c>
      <c r="FS41" s="142">
        <v>140407.82489190999</v>
      </c>
      <c r="FT41" s="142">
        <v>165504.89526175999</v>
      </c>
      <c r="FU41" s="142">
        <v>174003.07549255996</v>
      </c>
      <c r="FV41" s="142">
        <v>222903.36737126001</v>
      </c>
      <c r="FW41" s="142">
        <v>236780.06329409001</v>
      </c>
    </row>
    <row r="42" spans="1:179" x14ac:dyDescent="0.25">
      <c r="A42" s="140" t="s">
        <v>173</v>
      </c>
      <c r="B42" s="142">
        <v>0</v>
      </c>
      <c r="C42" s="142">
        <v>0</v>
      </c>
      <c r="D42" s="142">
        <v>7.5</v>
      </c>
      <c r="E42" s="142">
        <v>7.5</v>
      </c>
      <c r="F42" s="142">
        <v>7.5</v>
      </c>
      <c r="G42" s="142">
        <v>7.5</v>
      </c>
      <c r="H42" s="142">
        <v>17.5</v>
      </c>
      <c r="I42" s="142">
        <v>20</v>
      </c>
      <c r="J42" s="142">
        <v>22.5</v>
      </c>
      <c r="K42" s="142">
        <v>25</v>
      </c>
      <c r="L42" s="142">
        <v>27.5</v>
      </c>
      <c r="M42" s="142">
        <v>30</v>
      </c>
      <c r="N42" s="142">
        <v>0</v>
      </c>
      <c r="O42" s="142">
        <v>0</v>
      </c>
      <c r="P42" s="142">
        <v>0</v>
      </c>
      <c r="Q42" s="142">
        <v>0</v>
      </c>
      <c r="R42" s="142">
        <v>35.200000000000003</v>
      </c>
      <c r="S42" s="142">
        <v>42.3</v>
      </c>
      <c r="T42" s="142">
        <v>49.3</v>
      </c>
      <c r="U42" s="142">
        <v>56.3</v>
      </c>
      <c r="V42" s="142">
        <v>63.4</v>
      </c>
      <c r="W42" s="142">
        <v>70.400000000000006</v>
      </c>
      <c r="X42" s="142">
        <v>84.5</v>
      </c>
      <c r="Y42" s="142">
        <v>84.5</v>
      </c>
      <c r="Z42" s="142">
        <v>0</v>
      </c>
      <c r="AA42" s="142">
        <v>0</v>
      </c>
      <c r="AB42" s="142">
        <v>21.3</v>
      </c>
      <c r="AC42" s="142">
        <v>28.3</v>
      </c>
      <c r="AD42" s="142">
        <v>35.4</v>
      </c>
      <c r="AE42" s="142">
        <v>42.5</v>
      </c>
      <c r="AF42" s="142">
        <v>49.6</v>
      </c>
      <c r="AG42" s="142">
        <v>56.7</v>
      </c>
      <c r="AH42" s="142">
        <v>63.8</v>
      </c>
      <c r="AI42" s="142">
        <v>70.8</v>
      </c>
      <c r="AJ42" s="142">
        <v>77.900000000000006</v>
      </c>
      <c r="AK42" s="142">
        <v>85</v>
      </c>
      <c r="AL42" s="142">
        <v>0</v>
      </c>
      <c r="AM42" s="142">
        <v>16.7</v>
      </c>
      <c r="AN42" s="142">
        <v>25</v>
      </c>
      <c r="AO42" s="142">
        <v>33.299999999999997</v>
      </c>
      <c r="AP42" s="142">
        <v>41.7</v>
      </c>
      <c r="AQ42" s="142">
        <v>50</v>
      </c>
      <c r="AR42" s="142">
        <v>58.3</v>
      </c>
      <c r="AS42" s="142">
        <v>66.7</v>
      </c>
      <c r="AT42" s="142">
        <v>75</v>
      </c>
      <c r="AU42" s="142">
        <v>83.3</v>
      </c>
      <c r="AV42" s="142">
        <v>91.7</v>
      </c>
      <c r="AW42" s="142">
        <v>100</v>
      </c>
      <c r="AX42" s="142">
        <v>0</v>
      </c>
      <c r="AY42" s="142">
        <v>0</v>
      </c>
      <c r="AZ42" s="142">
        <v>0</v>
      </c>
      <c r="BA42" s="142">
        <v>0</v>
      </c>
      <c r="BB42" s="142">
        <v>0</v>
      </c>
      <c r="BC42" s="142">
        <v>0</v>
      </c>
      <c r="BD42" s="142">
        <v>1E-8</v>
      </c>
      <c r="BE42" s="142">
        <v>0</v>
      </c>
      <c r="BF42" s="142">
        <v>0</v>
      </c>
      <c r="BG42" s="142">
        <v>0</v>
      </c>
      <c r="BH42" s="142">
        <v>0</v>
      </c>
      <c r="BI42" s="142">
        <v>0</v>
      </c>
      <c r="BJ42" s="142">
        <v>0</v>
      </c>
      <c r="BK42" s="142">
        <v>0</v>
      </c>
      <c r="BL42" s="142">
        <v>0</v>
      </c>
      <c r="BM42" s="142">
        <v>9.9999999999999995E-8</v>
      </c>
      <c r="BN42" s="142">
        <v>0</v>
      </c>
      <c r="BO42" s="142">
        <v>0</v>
      </c>
      <c r="BP42" s="142">
        <v>1E-8</v>
      </c>
      <c r="BQ42" s="142">
        <v>0</v>
      </c>
      <c r="BR42" s="142">
        <v>0</v>
      </c>
      <c r="BS42" s="142">
        <v>0</v>
      </c>
      <c r="BT42" s="142">
        <v>0</v>
      </c>
      <c r="BU42" s="142">
        <v>0</v>
      </c>
      <c r="BV42" s="142">
        <v>0</v>
      </c>
      <c r="BW42" s="142">
        <v>0</v>
      </c>
      <c r="BX42" s="142">
        <v>0</v>
      </c>
      <c r="BY42" s="142">
        <v>9.9999999999999995E-8</v>
      </c>
      <c r="BZ42" s="142">
        <v>1E-8</v>
      </c>
      <c r="CA42" s="142">
        <v>1E-8</v>
      </c>
      <c r="CB42" s="142">
        <v>9.9999999999999995E-8</v>
      </c>
      <c r="CC42" s="142">
        <v>9.9999999999999995E-8</v>
      </c>
      <c r="CD42" s="142">
        <v>9.9999999999999995E-8</v>
      </c>
      <c r="CE42" s="142">
        <v>9.9999999999999995E-8</v>
      </c>
      <c r="CF42" s="142">
        <v>0</v>
      </c>
      <c r="CG42" s="142">
        <v>0</v>
      </c>
      <c r="CH42" s="142">
        <v>0</v>
      </c>
      <c r="CI42" s="142">
        <v>0</v>
      </c>
      <c r="CJ42" s="142">
        <v>0</v>
      </c>
      <c r="CK42" s="142">
        <v>0</v>
      </c>
      <c r="CL42" s="142">
        <v>0</v>
      </c>
      <c r="CM42" s="142">
        <v>0</v>
      </c>
      <c r="CN42" s="142">
        <v>0</v>
      </c>
      <c r="CO42" s="142">
        <v>0</v>
      </c>
      <c r="CP42" s="142">
        <v>0</v>
      </c>
      <c r="CQ42" s="142">
        <v>0</v>
      </c>
      <c r="CR42" s="142">
        <v>0</v>
      </c>
      <c r="CS42" s="142">
        <v>0</v>
      </c>
      <c r="CT42" s="142">
        <v>0</v>
      </c>
      <c r="CU42" s="142">
        <v>0</v>
      </c>
      <c r="CV42" s="142">
        <v>0</v>
      </c>
      <c r="CW42" s="142">
        <v>0</v>
      </c>
      <c r="CX42" s="142">
        <v>0</v>
      </c>
      <c r="CY42" s="142">
        <v>0</v>
      </c>
      <c r="CZ42" s="142">
        <v>0</v>
      </c>
      <c r="DA42" s="142">
        <v>0</v>
      </c>
      <c r="DB42" s="142">
        <v>0</v>
      </c>
      <c r="DC42" s="142">
        <v>0</v>
      </c>
      <c r="DD42" s="142">
        <v>0</v>
      </c>
      <c r="DE42" s="142">
        <v>0</v>
      </c>
      <c r="DF42" s="142">
        <v>0</v>
      </c>
      <c r="DG42" s="142">
        <v>0</v>
      </c>
      <c r="DH42" s="142">
        <v>0</v>
      </c>
      <c r="DI42" s="142">
        <v>0</v>
      </c>
      <c r="DJ42" s="142">
        <v>0</v>
      </c>
      <c r="DK42" s="142">
        <v>0</v>
      </c>
      <c r="DL42" s="142">
        <v>0</v>
      </c>
      <c r="DM42" s="142">
        <v>0</v>
      </c>
      <c r="DN42" s="142">
        <v>0</v>
      </c>
      <c r="DO42" s="142">
        <v>0</v>
      </c>
      <c r="DP42" s="142">
        <v>0</v>
      </c>
      <c r="DQ42" s="142">
        <v>0</v>
      </c>
      <c r="DR42" s="142">
        <v>0</v>
      </c>
      <c r="DS42" s="142">
        <v>0</v>
      </c>
      <c r="DT42" s="142">
        <v>0</v>
      </c>
      <c r="DU42" s="142">
        <v>0</v>
      </c>
      <c r="DV42" s="142">
        <v>0</v>
      </c>
      <c r="DW42" s="142">
        <v>0</v>
      </c>
      <c r="DX42" s="142">
        <v>0</v>
      </c>
      <c r="DY42" s="142">
        <v>0</v>
      </c>
      <c r="DZ42" s="142">
        <v>0</v>
      </c>
      <c r="EA42" s="142">
        <v>0</v>
      </c>
      <c r="EB42" s="142">
        <v>0</v>
      </c>
      <c r="EC42" s="142">
        <v>0</v>
      </c>
      <c r="ED42" s="142">
        <v>0</v>
      </c>
      <c r="EE42" s="142">
        <v>0</v>
      </c>
      <c r="EF42" s="142">
        <v>0</v>
      </c>
      <c r="EG42" s="142">
        <v>0</v>
      </c>
      <c r="EH42" s="142">
        <v>0</v>
      </c>
      <c r="EI42" s="142">
        <v>0</v>
      </c>
      <c r="EJ42" s="142">
        <v>0</v>
      </c>
      <c r="EK42" s="142">
        <v>0</v>
      </c>
      <c r="EL42" s="142">
        <v>0</v>
      </c>
      <c r="EM42" s="142">
        <v>114</v>
      </c>
      <c r="EN42" s="142">
        <v>949.1</v>
      </c>
      <c r="EO42" s="142">
        <v>1568.7226663400002</v>
      </c>
      <c r="EP42" s="142">
        <v>0.1</v>
      </c>
      <c r="EQ42" s="142">
        <v>0</v>
      </c>
      <c r="ER42" s="142">
        <v>0</v>
      </c>
      <c r="ES42" s="142">
        <v>0</v>
      </c>
      <c r="ET42" s="142">
        <v>0</v>
      </c>
      <c r="EU42" s="142">
        <v>413</v>
      </c>
      <c r="EV42" s="142">
        <v>413</v>
      </c>
      <c r="EW42" s="142">
        <v>413</v>
      </c>
      <c r="EX42" s="142">
        <v>413</v>
      </c>
      <c r="EY42" s="142">
        <v>413</v>
      </c>
      <c r="EZ42" s="142">
        <v>413.02341775999997</v>
      </c>
      <c r="FA42" s="142">
        <v>413.02341775999997</v>
      </c>
      <c r="FB42" s="142">
        <v>0</v>
      </c>
      <c r="FC42" s="142">
        <v>0</v>
      </c>
      <c r="FD42" s="142">
        <v>0</v>
      </c>
      <c r="FE42" s="142">
        <v>0</v>
      </c>
      <c r="FF42" s="142">
        <v>0</v>
      </c>
      <c r="FG42" s="142">
        <v>0</v>
      </c>
      <c r="FH42" s="142">
        <v>0</v>
      </c>
      <c r="FI42" s="142">
        <v>0</v>
      </c>
      <c r="FJ42" s="142">
        <v>0</v>
      </c>
      <c r="FK42" s="142">
        <v>0</v>
      </c>
      <c r="FL42" s="142">
        <v>0</v>
      </c>
      <c r="FM42" s="142">
        <v>156.38724956000001</v>
      </c>
      <c r="FN42" s="142">
        <v>0</v>
      </c>
      <c r="FO42" s="142">
        <v>0</v>
      </c>
      <c r="FP42" s="142">
        <v>0</v>
      </c>
      <c r="FQ42" s="142">
        <v>0</v>
      </c>
      <c r="FR42" s="142">
        <v>0</v>
      </c>
      <c r="FS42" s="142">
        <v>0</v>
      </c>
      <c r="FT42" s="142">
        <v>0</v>
      </c>
      <c r="FU42" s="142">
        <v>0</v>
      </c>
      <c r="FV42" s="142">
        <v>0</v>
      </c>
      <c r="FW42" s="142">
        <v>0</v>
      </c>
    </row>
    <row r="43" spans="1:179" x14ac:dyDescent="0.25">
      <c r="A43" s="140" t="s">
        <v>174</v>
      </c>
      <c r="B43" s="142">
        <v>46.5</v>
      </c>
      <c r="C43" s="142">
        <v>46.5</v>
      </c>
      <c r="D43" s="142">
        <v>272.8</v>
      </c>
      <c r="E43" s="142">
        <v>272.8</v>
      </c>
      <c r="F43" s="142">
        <v>4400.3999999999996</v>
      </c>
      <c r="G43" s="142">
        <v>4585.3999999999996</v>
      </c>
      <c r="H43" s="142">
        <v>4621.1000000000004</v>
      </c>
      <c r="I43" s="142">
        <v>4621.1000000000004</v>
      </c>
      <c r="J43" s="142">
        <v>5981.2</v>
      </c>
      <c r="K43" s="142">
        <v>6503</v>
      </c>
      <c r="L43" s="142">
        <v>12833.4</v>
      </c>
      <c r="M43" s="142">
        <v>13733.1</v>
      </c>
      <c r="N43" s="142">
        <v>0</v>
      </c>
      <c r="O43" s="142">
        <v>26</v>
      </c>
      <c r="P43" s="142">
        <v>66</v>
      </c>
      <c r="Q43" s="142">
        <v>84.8</v>
      </c>
      <c r="R43" s="142">
        <v>275.89999999999998</v>
      </c>
      <c r="S43" s="142">
        <v>315.89999999999998</v>
      </c>
      <c r="T43" s="142">
        <v>375.1</v>
      </c>
      <c r="U43" s="142">
        <v>375.1</v>
      </c>
      <c r="V43" s="142">
        <v>466.2</v>
      </c>
      <c r="W43" s="142">
        <v>796.5</v>
      </c>
      <c r="X43" s="142">
        <v>887.5</v>
      </c>
      <c r="Y43" s="142">
        <v>1194.8</v>
      </c>
      <c r="Z43" s="142">
        <v>197.7</v>
      </c>
      <c r="AA43" s="142">
        <v>474.6</v>
      </c>
      <c r="AB43" s="142">
        <v>653.5</v>
      </c>
      <c r="AC43" s="142">
        <v>703.5</v>
      </c>
      <c r="AD43" s="142">
        <v>1206.0999999999999</v>
      </c>
      <c r="AE43" s="142">
        <v>2475.6999999999998</v>
      </c>
      <c r="AF43" s="142">
        <v>2673.82</v>
      </c>
      <c r="AG43" s="142">
        <v>3064.02</v>
      </c>
      <c r="AH43" s="142">
        <v>3595.42</v>
      </c>
      <c r="AI43" s="142">
        <v>3742.52</v>
      </c>
      <c r="AJ43" s="142">
        <v>3926.02</v>
      </c>
      <c r="AK43" s="142">
        <v>4408.0200000000004</v>
      </c>
      <c r="AL43" s="142">
        <v>505.1</v>
      </c>
      <c r="AM43" s="142">
        <v>1052.2</v>
      </c>
      <c r="AN43" s="142">
        <v>1136.7</v>
      </c>
      <c r="AO43" s="142">
        <v>1709.1</v>
      </c>
      <c r="AP43" s="142">
        <v>1945</v>
      </c>
      <c r="AQ43" s="142">
        <v>2612.3000000000002</v>
      </c>
      <c r="AR43" s="142">
        <v>10165.4</v>
      </c>
      <c r="AS43" s="142">
        <v>12561.2</v>
      </c>
      <c r="AT43" s="142">
        <v>12823.5</v>
      </c>
      <c r="AU43" s="142">
        <v>13708</v>
      </c>
      <c r="AV43" s="142">
        <v>15726.5</v>
      </c>
      <c r="AW43" s="142">
        <v>22882.5</v>
      </c>
      <c r="AX43" s="142">
        <v>0</v>
      </c>
      <c r="AY43" s="142">
        <v>678.5</v>
      </c>
      <c r="AZ43" s="142">
        <v>2869.3</v>
      </c>
      <c r="BA43" s="142">
        <v>8429</v>
      </c>
      <c r="BB43" s="142">
        <v>8691</v>
      </c>
      <c r="BC43" s="142">
        <v>9769.2000000000007</v>
      </c>
      <c r="BD43" s="142">
        <v>9855.1</v>
      </c>
      <c r="BE43" s="142">
        <v>9887.9</v>
      </c>
      <c r="BF43" s="142">
        <v>12081.3</v>
      </c>
      <c r="BG43" s="142">
        <v>12219.2</v>
      </c>
      <c r="BH43" s="142">
        <v>14280</v>
      </c>
      <c r="BI43" s="142">
        <v>26278.2</v>
      </c>
      <c r="BJ43" s="142">
        <v>0</v>
      </c>
      <c r="BK43" s="142">
        <v>0</v>
      </c>
      <c r="BL43" s="142">
        <v>1095.4000000000001</v>
      </c>
      <c r="BM43" s="142">
        <v>2418.9</v>
      </c>
      <c r="BN43" s="142">
        <v>13147.2</v>
      </c>
      <c r="BO43" s="142">
        <v>14276.9</v>
      </c>
      <c r="BP43" s="142">
        <v>16464.7</v>
      </c>
      <c r="BQ43" s="142">
        <v>16537.400000000001</v>
      </c>
      <c r="BR43" s="142">
        <v>21688.400000000001</v>
      </c>
      <c r="BS43" s="142">
        <v>21925.9</v>
      </c>
      <c r="BT43" s="142">
        <v>22905.5</v>
      </c>
      <c r="BU43" s="142">
        <v>25385.7</v>
      </c>
      <c r="BV43" s="142">
        <v>0</v>
      </c>
      <c r="BW43" s="142">
        <v>974.4</v>
      </c>
      <c r="BX43" s="142">
        <v>1896.7</v>
      </c>
      <c r="BY43" s="142">
        <v>2274.6999999999998</v>
      </c>
      <c r="BZ43" s="142">
        <v>2760</v>
      </c>
      <c r="CA43" s="142">
        <v>2796.7</v>
      </c>
      <c r="CB43" s="142">
        <v>2849.7</v>
      </c>
      <c r="CC43" s="142">
        <v>3795.5</v>
      </c>
      <c r="CD43" s="142">
        <v>4104.8</v>
      </c>
      <c r="CE43" s="142">
        <v>4104.8</v>
      </c>
      <c r="CF43" s="142">
        <v>4106.5</v>
      </c>
      <c r="CG43" s="142">
        <v>11690.4</v>
      </c>
      <c r="CH43" s="142">
        <v>0</v>
      </c>
      <c r="CI43" s="142">
        <v>356.2</v>
      </c>
      <c r="CJ43" s="142">
        <v>25086.1</v>
      </c>
      <c r="CK43" s="142">
        <v>25571.9</v>
      </c>
      <c r="CL43" s="142">
        <v>29286</v>
      </c>
      <c r="CM43" s="142">
        <v>30893.1</v>
      </c>
      <c r="CN43" s="142">
        <v>31530.1</v>
      </c>
      <c r="CO43" s="142">
        <v>35412.1</v>
      </c>
      <c r="CP43" s="142">
        <v>36375.199999999997</v>
      </c>
      <c r="CQ43" s="142">
        <v>37395.699999999997</v>
      </c>
      <c r="CR43" s="142">
        <v>40578.1</v>
      </c>
      <c r="CS43" s="142">
        <v>40681.9</v>
      </c>
      <c r="CT43" s="142">
        <v>0</v>
      </c>
      <c r="CU43" s="142">
        <v>21307.9</v>
      </c>
      <c r="CV43" s="142">
        <v>24224.1</v>
      </c>
      <c r="CW43" s="142">
        <v>25518.6</v>
      </c>
      <c r="CX43" s="142">
        <v>35290.400000000001</v>
      </c>
      <c r="CY43" s="142">
        <v>38750.5</v>
      </c>
      <c r="CZ43" s="142">
        <v>45601.8</v>
      </c>
      <c r="DA43" s="142">
        <v>46657.8</v>
      </c>
      <c r="DB43" s="142">
        <v>49057.5</v>
      </c>
      <c r="DC43" s="142">
        <v>50807.8</v>
      </c>
      <c r="DD43" s="142">
        <v>61964.4</v>
      </c>
      <c r="DE43" s="142">
        <v>72820.383157610006</v>
      </c>
      <c r="DF43" s="142">
        <v>10841.7</v>
      </c>
      <c r="DG43" s="142">
        <v>10862.6</v>
      </c>
      <c r="DH43" s="142">
        <v>41807.4</v>
      </c>
      <c r="DI43" s="142">
        <v>52582.3</v>
      </c>
      <c r="DJ43" s="142">
        <v>53759.9</v>
      </c>
      <c r="DK43" s="142">
        <v>55098.7</v>
      </c>
      <c r="DL43" s="142">
        <v>69542.399999999994</v>
      </c>
      <c r="DM43" s="142">
        <v>70728.399999999994</v>
      </c>
      <c r="DN43" s="142">
        <v>85811.1</v>
      </c>
      <c r="DO43" s="142">
        <v>87098.4</v>
      </c>
      <c r="DP43" s="142">
        <v>88815.9</v>
      </c>
      <c r="DQ43" s="142">
        <v>95204.140608639995</v>
      </c>
      <c r="DR43" s="142">
        <v>389.9</v>
      </c>
      <c r="DS43" s="142">
        <v>27432</v>
      </c>
      <c r="DT43" s="142">
        <v>31210.7</v>
      </c>
      <c r="DU43" s="142">
        <v>34286.1</v>
      </c>
      <c r="DV43" s="142">
        <v>35346.9</v>
      </c>
      <c r="DW43" s="142">
        <v>45386.5</v>
      </c>
      <c r="DX43" s="142">
        <v>46145.599999999999</v>
      </c>
      <c r="DY43" s="142">
        <v>46947.3</v>
      </c>
      <c r="DZ43" s="142">
        <v>49175.9</v>
      </c>
      <c r="EA43" s="142">
        <v>53099.3</v>
      </c>
      <c r="EB43" s="142">
        <v>80678.600000000006</v>
      </c>
      <c r="EC43" s="142">
        <v>124528.83770490999</v>
      </c>
      <c r="ED43" s="142">
        <v>0</v>
      </c>
      <c r="EE43" s="142">
        <v>487.2</v>
      </c>
      <c r="EF43" s="142">
        <v>1462.3</v>
      </c>
      <c r="EG43" s="142">
        <v>2786.6</v>
      </c>
      <c r="EH43" s="142">
        <v>4027.7</v>
      </c>
      <c r="EI43" s="142">
        <v>5515.6</v>
      </c>
      <c r="EJ43" s="142">
        <v>8712.2000000000007</v>
      </c>
      <c r="EK43" s="142">
        <v>10667</v>
      </c>
      <c r="EL43" s="142">
        <v>18251.7</v>
      </c>
      <c r="EM43" s="142">
        <v>22848.799999999999</v>
      </c>
      <c r="EN43" s="142">
        <v>29999.3</v>
      </c>
      <c r="EO43" s="142">
        <v>60411.656862139993</v>
      </c>
      <c r="EP43" s="142">
        <v>0</v>
      </c>
      <c r="EQ43" s="142">
        <v>213.3</v>
      </c>
      <c r="ER43" s="142">
        <v>1634.2</v>
      </c>
      <c r="ES43" s="142">
        <v>3195.4597359499999</v>
      </c>
      <c r="ET43" s="142">
        <v>10366.436738329998</v>
      </c>
      <c r="EU43" s="142">
        <v>12553.1</v>
      </c>
      <c r="EV43" s="142">
        <v>13813.2</v>
      </c>
      <c r="EW43" s="142">
        <v>19722.7</v>
      </c>
      <c r="EX43" s="142">
        <v>22303.7</v>
      </c>
      <c r="EY43" s="142">
        <v>24710.1</v>
      </c>
      <c r="EZ43" s="142">
        <v>28167.199709439999</v>
      </c>
      <c r="FA43" s="142">
        <v>33144.045755350002</v>
      </c>
      <c r="FB43" s="142">
        <v>76219.967583369988</v>
      </c>
      <c r="FC43" s="142">
        <v>80875.600000000006</v>
      </c>
      <c r="FD43" s="142">
        <v>82276.949432669993</v>
      </c>
      <c r="FE43" s="142">
        <v>84566.941236219995</v>
      </c>
      <c r="FF43" s="142">
        <v>85747.007073659988</v>
      </c>
      <c r="FG43" s="142">
        <v>88135.148896090002</v>
      </c>
      <c r="FH43" s="142">
        <v>89137.357297009992</v>
      </c>
      <c r="FI43" s="142">
        <v>90212.381928179995</v>
      </c>
      <c r="FJ43" s="142">
        <v>91621.168742909998</v>
      </c>
      <c r="FK43" s="142">
        <v>119432.26874470999</v>
      </c>
      <c r="FL43" s="142">
        <v>128384.30365836999</v>
      </c>
      <c r="FM43" s="142">
        <v>136282.45411483</v>
      </c>
      <c r="FN43" s="142">
        <v>0.1</v>
      </c>
      <c r="FO43" s="142">
        <v>88.822267539999999</v>
      </c>
      <c r="FP43" s="142">
        <v>1588.21507634</v>
      </c>
      <c r="FQ43" s="142">
        <v>4103.8117861700002</v>
      </c>
      <c r="FR43" s="142">
        <v>4255.2338930400001</v>
      </c>
      <c r="FS43" s="142">
        <v>6751.2331088499996</v>
      </c>
      <c r="FT43" s="142">
        <v>6811.4105075100006</v>
      </c>
      <c r="FU43" s="142">
        <v>10660.23898826</v>
      </c>
      <c r="FV43" s="142">
        <v>12077.788266369998</v>
      </c>
      <c r="FW43" s="142">
        <v>17036.165727939999</v>
      </c>
    </row>
    <row r="44" spans="1:179" x14ac:dyDescent="0.25">
      <c r="A44" s="140" t="s">
        <v>175</v>
      </c>
      <c r="B44" s="142">
        <v>0</v>
      </c>
      <c r="C44" s="142">
        <v>0</v>
      </c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42">
        <v>0</v>
      </c>
      <c r="AI44" s="142">
        <v>0</v>
      </c>
      <c r="AJ44" s="142">
        <v>0</v>
      </c>
      <c r="AK44" s="142">
        <v>64904.7</v>
      </c>
      <c r="AL44" s="142">
        <v>0</v>
      </c>
      <c r="AM44" s="142">
        <v>0</v>
      </c>
      <c r="AN44" s="142">
        <v>0</v>
      </c>
      <c r="AO44" s="142">
        <v>0</v>
      </c>
      <c r="AP44" s="142">
        <v>0</v>
      </c>
      <c r="AQ44" s="142">
        <v>0</v>
      </c>
      <c r="AR44" s="142">
        <v>0</v>
      </c>
      <c r="AS44" s="142">
        <v>0</v>
      </c>
      <c r="AT44" s="142">
        <v>0</v>
      </c>
      <c r="AU44" s="142">
        <v>0</v>
      </c>
      <c r="AV44" s="142">
        <v>0</v>
      </c>
      <c r="AW44" s="142">
        <v>0</v>
      </c>
      <c r="AX44" s="142">
        <v>0</v>
      </c>
      <c r="AY44" s="142">
        <v>0</v>
      </c>
      <c r="AZ44" s="142">
        <v>0</v>
      </c>
      <c r="BA44" s="142">
        <v>0</v>
      </c>
      <c r="BB44" s="142">
        <v>0</v>
      </c>
      <c r="BC44" s="142">
        <v>0</v>
      </c>
      <c r="BD44" s="142">
        <v>0</v>
      </c>
      <c r="BE44" s="142">
        <v>0</v>
      </c>
      <c r="BF44" s="142">
        <v>0</v>
      </c>
      <c r="BG44" s="142">
        <v>0</v>
      </c>
      <c r="BH44" s="142">
        <v>0</v>
      </c>
      <c r="BI44" s="142">
        <v>0</v>
      </c>
      <c r="BJ44" s="142">
        <v>0</v>
      </c>
      <c r="BK44" s="142">
        <v>0</v>
      </c>
      <c r="BL44" s="142">
        <v>0</v>
      </c>
      <c r="BM44" s="142">
        <v>0</v>
      </c>
      <c r="BN44" s="142">
        <v>0</v>
      </c>
      <c r="BO44" s="142">
        <v>0</v>
      </c>
      <c r="BP44" s="142">
        <v>0</v>
      </c>
      <c r="BQ44" s="142">
        <v>0</v>
      </c>
      <c r="BR44" s="142">
        <v>0</v>
      </c>
      <c r="BS44" s="142">
        <v>0</v>
      </c>
      <c r="BT44" s="142">
        <v>0</v>
      </c>
      <c r="BU44" s="142">
        <v>0</v>
      </c>
      <c r="BV44" s="142">
        <v>0</v>
      </c>
      <c r="BW44" s="142">
        <v>0</v>
      </c>
      <c r="BX44" s="142">
        <v>0</v>
      </c>
      <c r="BY44" s="142">
        <v>0</v>
      </c>
      <c r="BZ44" s="142">
        <v>0</v>
      </c>
      <c r="CA44" s="142">
        <v>0</v>
      </c>
      <c r="CB44" s="142">
        <v>0</v>
      </c>
      <c r="CC44" s="142">
        <v>0</v>
      </c>
      <c r="CD44" s="142">
        <v>0</v>
      </c>
      <c r="CE44" s="142">
        <v>0</v>
      </c>
      <c r="CF44" s="142">
        <v>0</v>
      </c>
      <c r="CG44" s="142">
        <v>0</v>
      </c>
      <c r="CH44" s="142">
        <v>0</v>
      </c>
      <c r="CI44" s="142">
        <v>0</v>
      </c>
      <c r="CJ44" s="142">
        <v>0</v>
      </c>
      <c r="CK44" s="142">
        <v>0</v>
      </c>
      <c r="CL44" s="142">
        <v>0</v>
      </c>
      <c r="CM44" s="142">
        <v>0</v>
      </c>
      <c r="CN44" s="142">
        <v>0</v>
      </c>
      <c r="CO44" s="142">
        <v>0</v>
      </c>
      <c r="CP44" s="142">
        <v>0</v>
      </c>
      <c r="CQ44" s="142">
        <v>0</v>
      </c>
      <c r="CR44" s="142">
        <v>0</v>
      </c>
      <c r="CS44" s="142">
        <v>0</v>
      </c>
      <c r="CT44" s="142">
        <v>0</v>
      </c>
      <c r="CU44" s="142">
        <v>0</v>
      </c>
      <c r="CV44" s="142">
        <v>0</v>
      </c>
      <c r="CW44" s="142">
        <v>0</v>
      </c>
      <c r="CX44" s="142">
        <v>0</v>
      </c>
      <c r="CY44" s="142">
        <v>0</v>
      </c>
      <c r="CZ44" s="142">
        <v>0</v>
      </c>
      <c r="DA44" s="142">
        <v>0</v>
      </c>
      <c r="DB44" s="142">
        <v>0</v>
      </c>
      <c r="DC44" s="142">
        <v>0</v>
      </c>
      <c r="DD44" s="142">
        <v>0</v>
      </c>
      <c r="DE44" s="142">
        <v>0</v>
      </c>
      <c r="DF44" s="142">
        <v>0</v>
      </c>
      <c r="DG44" s="142">
        <v>0</v>
      </c>
      <c r="DH44" s="142">
        <v>0</v>
      </c>
      <c r="DI44" s="142">
        <v>0</v>
      </c>
      <c r="DJ44" s="142">
        <v>0</v>
      </c>
      <c r="DK44" s="142">
        <v>0</v>
      </c>
      <c r="DL44" s="142">
        <v>0</v>
      </c>
      <c r="DM44" s="142">
        <v>0</v>
      </c>
      <c r="DN44" s="142">
        <v>0</v>
      </c>
      <c r="DO44" s="142">
        <v>0</v>
      </c>
      <c r="DP44" s="142">
        <v>0</v>
      </c>
      <c r="DQ44" s="142">
        <v>0</v>
      </c>
      <c r="DR44" s="142">
        <v>0</v>
      </c>
      <c r="DS44" s="142">
        <v>0</v>
      </c>
      <c r="DT44" s="142">
        <v>0</v>
      </c>
      <c r="DU44" s="142">
        <v>0</v>
      </c>
      <c r="DV44" s="142">
        <v>0</v>
      </c>
      <c r="DW44" s="142">
        <v>0</v>
      </c>
      <c r="DX44" s="142">
        <v>0</v>
      </c>
      <c r="DY44" s="142">
        <v>0</v>
      </c>
      <c r="DZ44" s="142">
        <v>0</v>
      </c>
      <c r="EA44" s="142">
        <v>0</v>
      </c>
      <c r="EB44" s="142">
        <v>0</v>
      </c>
      <c r="EC44" s="142">
        <v>0</v>
      </c>
      <c r="ED44" s="142">
        <v>0</v>
      </c>
      <c r="EE44" s="142">
        <v>0</v>
      </c>
      <c r="EF44" s="142">
        <v>0</v>
      </c>
      <c r="EG44" s="142">
        <v>0</v>
      </c>
      <c r="EH44" s="142">
        <v>0</v>
      </c>
      <c r="EI44" s="142">
        <v>0</v>
      </c>
      <c r="EJ44" s="142">
        <v>0</v>
      </c>
      <c r="EK44" s="142">
        <v>0</v>
      </c>
      <c r="EL44" s="142">
        <v>0</v>
      </c>
      <c r="EM44" s="142">
        <v>0</v>
      </c>
      <c r="EN44" s="142">
        <v>0</v>
      </c>
      <c r="EO44" s="142">
        <v>0</v>
      </c>
      <c r="EP44" s="142">
        <v>0</v>
      </c>
      <c r="EQ44" s="142">
        <v>0</v>
      </c>
      <c r="ER44" s="142">
        <v>0</v>
      </c>
      <c r="ES44" s="142">
        <v>0</v>
      </c>
      <c r="ET44" s="142">
        <v>0</v>
      </c>
      <c r="EU44" s="142">
        <v>0</v>
      </c>
      <c r="EV44" s="142">
        <v>0</v>
      </c>
      <c r="EW44" s="142">
        <v>0</v>
      </c>
      <c r="EX44" s="142">
        <v>0</v>
      </c>
      <c r="EY44" s="142">
        <v>0</v>
      </c>
      <c r="EZ44" s="142">
        <v>0</v>
      </c>
      <c r="FA44" s="142">
        <v>0</v>
      </c>
      <c r="FB44" s="142">
        <v>0</v>
      </c>
      <c r="FC44" s="142">
        <v>0</v>
      </c>
      <c r="FD44" s="142">
        <v>0</v>
      </c>
      <c r="FE44" s="142">
        <v>0</v>
      </c>
      <c r="FF44" s="142">
        <v>0</v>
      </c>
      <c r="FG44" s="142">
        <v>0</v>
      </c>
      <c r="FH44" s="142">
        <v>0</v>
      </c>
      <c r="FI44" s="142">
        <v>0</v>
      </c>
      <c r="FJ44" s="142">
        <v>0</v>
      </c>
      <c r="FK44" s="142">
        <v>0</v>
      </c>
      <c r="FL44" s="142">
        <v>0</v>
      </c>
      <c r="FM44" s="142">
        <v>0</v>
      </c>
      <c r="FN44" s="142">
        <v>0</v>
      </c>
      <c r="FO44" s="142">
        <v>0</v>
      </c>
      <c r="FP44" s="142">
        <v>0</v>
      </c>
      <c r="FQ44" s="142">
        <v>0</v>
      </c>
      <c r="FR44" s="142">
        <v>0</v>
      </c>
      <c r="FS44" s="142">
        <v>0</v>
      </c>
      <c r="FT44" s="142">
        <v>0</v>
      </c>
      <c r="FU44" s="142">
        <v>0</v>
      </c>
      <c r="FV44" s="142">
        <v>0</v>
      </c>
      <c r="FW44" s="142">
        <v>0</v>
      </c>
    </row>
    <row r="45" spans="1:179" x14ac:dyDescent="0.25">
      <c r="A45" s="140" t="s">
        <v>176</v>
      </c>
      <c r="B45" s="142">
        <v>0</v>
      </c>
      <c r="C45" s="142">
        <v>0</v>
      </c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  <c r="AK45" s="142">
        <v>0</v>
      </c>
      <c r="AL45" s="142">
        <v>0</v>
      </c>
      <c r="AM45" s="142">
        <v>0</v>
      </c>
      <c r="AN45" s="142">
        <v>0</v>
      </c>
      <c r="AO45" s="142">
        <v>0</v>
      </c>
      <c r="AP45" s="142">
        <v>0</v>
      </c>
      <c r="AQ45" s="142">
        <v>0</v>
      </c>
      <c r="AR45" s="142">
        <v>0</v>
      </c>
      <c r="AS45" s="142">
        <v>0</v>
      </c>
      <c r="AT45" s="142">
        <v>0</v>
      </c>
      <c r="AU45" s="142">
        <v>0</v>
      </c>
      <c r="AV45" s="142">
        <v>0</v>
      </c>
      <c r="AW45" s="142">
        <v>0</v>
      </c>
      <c r="AX45" s="142">
        <v>0</v>
      </c>
      <c r="AY45" s="142">
        <v>0</v>
      </c>
      <c r="AZ45" s="142">
        <v>0</v>
      </c>
      <c r="BA45" s="142">
        <v>0</v>
      </c>
      <c r="BB45" s="142">
        <v>0</v>
      </c>
      <c r="BC45" s="142">
        <v>0</v>
      </c>
      <c r="BD45" s="142">
        <v>0</v>
      </c>
      <c r="BE45" s="142">
        <v>0</v>
      </c>
      <c r="BF45" s="142">
        <v>0</v>
      </c>
      <c r="BG45" s="142">
        <v>0</v>
      </c>
      <c r="BH45" s="142">
        <v>0</v>
      </c>
      <c r="BI45" s="142">
        <v>0</v>
      </c>
      <c r="BJ45" s="142">
        <v>0</v>
      </c>
      <c r="BK45" s="142">
        <v>0</v>
      </c>
      <c r="BL45" s="142">
        <v>0</v>
      </c>
      <c r="BM45" s="142">
        <v>0</v>
      </c>
      <c r="BN45" s="142">
        <v>0</v>
      </c>
      <c r="BO45" s="142">
        <v>0</v>
      </c>
      <c r="BP45" s="142">
        <v>0</v>
      </c>
      <c r="BQ45" s="142">
        <v>0</v>
      </c>
      <c r="BR45" s="142">
        <v>0</v>
      </c>
      <c r="BS45" s="142">
        <v>0</v>
      </c>
      <c r="BT45" s="142">
        <v>0</v>
      </c>
      <c r="BU45" s="142">
        <v>0</v>
      </c>
      <c r="BV45" s="142">
        <v>0</v>
      </c>
      <c r="BW45" s="142">
        <v>0</v>
      </c>
      <c r="BX45" s="142">
        <v>0</v>
      </c>
      <c r="BY45" s="142">
        <v>0</v>
      </c>
      <c r="BZ45" s="142">
        <v>0</v>
      </c>
      <c r="CA45" s="142">
        <v>0</v>
      </c>
      <c r="CB45" s="142">
        <v>0</v>
      </c>
      <c r="CC45" s="142">
        <v>0</v>
      </c>
      <c r="CD45" s="142">
        <v>0</v>
      </c>
      <c r="CE45" s="142">
        <v>0</v>
      </c>
      <c r="CF45" s="142">
        <v>0</v>
      </c>
      <c r="CG45" s="142">
        <v>0</v>
      </c>
      <c r="CH45" s="142">
        <v>0</v>
      </c>
      <c r="CI45" s="142">
        <v>0</v>
      </c>
      <c r="CJ45" s="142">
        <v>0</v>
      </c>
      <c r="CK45" s="142">
        <v>0</v>
      </c>
      <c r="CL45" s="142">
        <v>0</v>
      </c>
      <c r="CM45" s="142">
        <v>0</v>
      </c>
      <c r="CN45" s="142">
        <v>0</v>
      </c>
      <c r="CO45" s="142">
        <v>0</v>
      </c>
      <c r="CP45" s="142">
        <v>0</v>
      </c>
      <c r="CQ45" s="142">
        <v>0</v>
      </c>
      <c r="CR45" s="142">
        <v>0</v>
      </c>
      <c r="CS45" s="142">
        <v>0</v>
      </c>
      <c r="CT45" s="142">
        <v>0</v>
      </c>
      <c r="CU45" s="142">
        <v>0</v>
      </c>
      <c r="CV45" s="142">
        <v>0</v>
      </c>
      <c r="CW45" s="142">
        <v>0</v>
      </c>
      <c r="CX45" s="142">
        <v>0</v>
      </c>
      <c r="CY45" s="142">
        <v>0</v>
      </c>
      <c r="CZ45" s="142">
        <v>0</v>
      </c>
      <c r="DA45" s="142">
        <v>0</v>
      </c>
      <c r="DB45" s="142">
        <v>0</v>
      </c>
      <c r="DC45" s="142">
        <v>0</v>
      </c>
      <c r="DD45" s="142">
        <v>0</v>
      </c>
      <c r="DE45" s="142">
        <v>1199.5</v>
      </c>
      <c r="DF45" s="142">
        <v>0</v>
      </c>
      <c r="DG45" s="142">
        <v>1629.4</v>
      </c>
      <c r="DH45" s="142">
        <v>2527.6999999999998</v>
      </c>
      <c r="DI45" s="142">
        <v>2527.6999999999998</v>
      </c>
      <c r="DJ45" s="142">
        <v>2527.6999999999998</v>
      </c>
      <c r="DK45" s="142">
        <v>2527.6999999999998</v>
      </c>
      <c r="DL45" s="142">
        <v>2527.6999999999998</v>
      </c>
      <c r="DM45" s="142">
        <v>3877.1</v>
      </c>
      <c r="DN45" s="142">
        <v>3877.1</v>
      </c>
      <c r="DO45" s="142">
        <v>3877.1</v>
      </c>
      <c r="DP45" s="142">
        <v>3877.1</v>
      </c>
      <c r="DQ45" s="142">
        <v>3877.1</v>
      </c>
      <c r="DR45" s="142">
        <v>0</v>
      </c>
      <c r="DS45" s="142">
        <v>1857.4</v>
      </c>
      <c r="DT45" s="142">
        <v>1857.4</v>
      </c>
      <c r="DU45" s="142">
        <v>1857.4</v>
      </c>
      <c r="DV45" s="142">
        <v>1857.4</v>
      </c>
      <c r="DW45" s="142">
        <v>2565.6999999999998</v>
      </c>
      <c r="DX45" s="142">
        <v>2565.6999999999998</v>
      </c>
      <c r="DY45" s="142">
        <v>2565.6999999999998</v>
      </c>
      <c r="DZ45" s="142">
        <v>3962.2</v>
      </c>
      <c r="EA45" s="142">
        <v>3962.2</v>
      </c>
      <c r="EB45" s="142">
        <v>3962.2</v>
      </c>
      <c r="EC45" s="142">
        <v>3962.2</v>
      </c>
      <c r="ED45" s="142">
        <v>0</v>
      </c>
      <c r="EE45" s="142">
        <v>0</v>
      </c>
      <c r="EF45" s="142">
        <v>0</v>
      </c>
      <c r="EG45" s="142">
        <v>0</v>
      </c>
      <c r="EH45" s="142">
        <v>0</v>
      </c>
      <c r="EI45" s="142">
        <v>0</v>
      </c>
      <c r="EJ45" s="142">
        <v>660.2</v>
      </c>
      <c r="EK45" s="142">
        <v>660.2</v>
      </c>
      <c r="EL45" s="142">
        <v>660.2</v>
      </c>
      <c r="EM45" s="142">
        <v>660.2</v>
      </c>
      <c r="EN45" s="142">
        <v>660.2</v>
      </c>
      <c r="EO45" s="142">
        <v>662.9</v>
      </c>
      <c r="EP45" s="142">
        <v>0</v>
      </c>
      <c r="EQ45" s="142">
        <v>0</v>
      </c>
      <c r="ER45" s="142">
        <v>0</v>
      </c>
      <c r="ES45" s="142">
        <v>673.14005049000002</v>
      </c>
      <c r="ET45" s="142">
        <v>673.14005049000002</v>
      </c>
      <c r="EU45" s="142">
        <v>673.1</v>
      </c>
      <c r="EV45" s="142">
        <v>673.1</v>
      </c>
      <c r="EW45" s="142">
        <v>673.1</v>
      </c>
      <c r="EX45" s="142">
        <v>673.1</v>
      </c>
      <c r="EY45" s="142">
        <v>673.1</v>
      </c>
      <c r="EZ45" s="142">
        <v>673.14005049000002</v>
      </c>
      <c r="FA45" s="142">
        <v>673.14005049000002</v>
      </c>
      <c r="FB45" s="142">
        <v>0</v>
      </c>
      <c r="FC45" s="142">
        <v>0</v>
      </c>
      <c r="FD45" s="142">
        <v>30843.892763330001</v>
      </c>
      <c r="FE45" s="142">
        <v>30843.892763330001</v>
      </c>
      <c r="FF45" s="142">
        <v>30843.892763330001</v>
      </c>
      <c r="FG45" s="142">
        <v>30843.892763330001</v>
      </c>
      <c r="FH45" s="142">
        <v>30843.892763330001</v>
      </c>
      <c r="FI45" s="142">
        <v>31447.043105280001</v>
      </c>
      <c r="FJ45" s="142">
        <v>31447.043105280001</v>
      </c>
      <c r="FK45" s="142">
        <v>31906.560712530001</v>
      </c>
      <c r="FL45" s="142">
        <v>31906.560712530001</v>
      </c>
      <c r="FM45" s="142">
        <v>31906.560712530001</v>
      </c>
      <c r="FN45" s="142">
        <v>0</v>
      </c>
      <c r="FO45" s="142">
        <v>0</v>
      </c>
      <c r="FP45" s="142">
        <v>0</v>
      </c>
      <c r="FQ45" s="142">
        <v>0</v>
      </c>
      <c r="FR45" s="142">
        <v>0</v>
      </c>
      <c r="FS45" s="142">
        <v>0</v>
      </c>
      <c r="FT45" s="142">
        <v>0</v>
      </c>
      <c r="FU45" s="142">
        <v>862.17125576000001</v>
      </c>
      <c r="FV45" s="142">
        <v>862.17125576000001</v>
      </c>
      <c r="FW45" s="142">
        <v>862.17125576000001</v>
      </c>
    </row>
    <row r="46" spans="1:179" x14ac:dyDescent="0.25">
      <c r="A46" s="140" t="s">
        <v>177</v>
      </c>
      <c r="B46" s="142">
        <f t="shared" ref="B46:BM46" si="171">IF(B6="","",B6-SUM(B23-B34))</f>
        <v>9830.8999999999942</v>
      </c>
      <c r="C46" s="142">
        <f t="shared" si="171"/>
        <v>34716.399999999994</v>
      </c>
      <c r="D46" s="142">
        <f t="shared" si="171"/>
        <v>79080.900000000023</v>
      </c>
      <c r="E46" s="142">
        <f t="shared" si="171"/>
        <v>115582.29999999999</v>
      </c>
      <c r="F46" s="142">
        <f t="shared" si="171"/>
        <v>138908.89999999997</v>
      </c>
      <c r="G46" s="142">
        <f t="shared" si="171"/>
        <v>174974.19999999995</v>
      </c>
      <c r="H46" s="142">
        <f t="shared" si="171"/>
        <v>215901.40000000002</v>
      </c>
      <c r="I46" s="142">
        <f t="shared" si="171"/>
        <v>252782.5</v>
      </c>
      <c r="J46" s="142">
        <f t="shared" si="171"/>
        <v>258954.30000000016</v>
      </c>
      <c r="K46" s="142">
        <f t="shared" si="171"/>
        <v>306409.00000000012</v>
      </c>
      <c r="L46" s="142">
        <f t="shared" si="171"/>
        <v>335304.29999999981</v>
      </c>
      <c r="M46" s="142">
        <f t="shared" si="171"/>
        <v>315644.30000000028</v>
      </c>
      <c r="N46" s="142">
        <f t="shared" si="171"/>
        <v>33527.399999999994</v>
      </c>
      <c r="O46" s="142">
        <f t="shared" si="171"/>
        <v>64793.600000000035</v>
      </c>
      <c r="P46" s="142">
        <f t="shared" si="171"/>
        <v>139310.29999999999</v>
      </c>
      <c r="Q46" s="142">
        <f t="shared" si="171"/>
        <v>194857.49999999994</v>
      </c>
      <c r="R46" s="142">
        <f t="shared" si="171"/>
        <v>222934.29999999993</v>
      </c>
      <c r="S46" s="142">
        <f t="shared" si="171"/>
        <v>264872.20999999996</v>
      </c>
      <c r="T46" s="142">
        <f t="shared" si="171"/>
        <v>321009.51000000013</v>
      </c>
      <c r="U46" s="142">
        <f t="shared" si="171"/>
        <v>351164.01000000013</v>
      </c>
      <c r="V46" s="142">
        <f t="shared" si="171"/>
        <v>352878.6100000001</v>
      </c>
      <c r="W46" s="142">
        <f t="shared" si="171"/>
        <v>412932.20999999996</v>
      </c>
      <c r="X46" s="142">
        <f t="shared" si="171"/>
        <v>436433.51</v>
      </c>
      <c r="Y46" s="142">
        <f t="shared" si="171"/>
        <v>497211.51</v>
      </c>
      <c r="Z46" s="142">
        <f t="shared" si="171"/>
        <v>39246.300000000017</v>
      </c>
      <c r="AA46" s="142">
        <f t="shared" si="171"/>
        <v>79025</v>
      </c>
      <c r="AB46" s="142">
        <f t="shared" si="171"/>
        <v>190962.3</v>
      </c>
      <c r="AC46" s="142">
        <f t="shared" si="171"/>
        <v>253418.5</v>
      </c>
      <c r="AD46" s="142">
        <f t="shared" si="171"/>
        <v>280559</v>
      </c>
      <c r="AE46" s="142">
        <f t="shared" si="171"/>
        <v>311102.60000000021</v>
      </c>
      <c r="AF46" s="142">
        <f t="shared" si="171"/>
        <v>376581.48</v>
      </c>
      <c r="AG46" s="142">
        <f t="shared" si="171"/>
        <v>396994.98</v>
      </c>
      <c r="AH46" s="142">
        <f t="shared" si="171"/>
        <v>410107.1799999997</v>
      </c>
      <c r="AI46" s="142">
        <f t="shared" si="171"/>
        <v>470299.87999999989</v>
      </c>
      <c r="AJ46" s="142">
        <f t="shared" si="171"/>
        <v>449268.17999999993</v>
      </c>
      <c r="AK46" s="142">
        <f t="shared" si="171"/>
        <v>369684.47999999998</v>
      </c>
      <c r="AL46" s="142">
        <f t="shared" si="171"/>
        <v>-22674.800000000017</v>
      </c>
      <c r="AM46" s="142">
        <f t="shared" si="171"/>
        <v>-34498.299999999988</v>
      </c>
      <c r="AN46" s="142">
        <f t="shared" si="171"/>
        <v>24758.29999999993</v>
      </c>
      <c r="AO46" s="142">
        <f t="shared" si="171"/>
        <v>11280.29999999993</v>
      </c>
      <c r="AP46" s="142">
        <f t="shared" si="171"/>
        <v>-25656.100000000093</v>
      </c>
      <c r="AQ46" s="142">
        <f t="shared" si="171"/>
        <v>-32535.699999999953</v>
      </c>
      <c r="AR46" s="142">
        <f t="shared" si="171"/>
        <v>-30045.499999999767</v>
      </c>
      <c r="AS46" s="142">
        <f t="shared" si="171"/>
        <v>-59774.09999999986</v>
      </c>
      <c r="AT46" s="142">
        <f t="shared" si="171"/>
        <v>-60482.300000000047</v>
      </c>
      <c r="AU46" s="142">
        <f t="shared" si="171"/>
        <v>-59601.800000000047</v>
      </c>
      <c r="AV46" s="142">
        <f t="shared" si="171"/>
        <v>-134815.80000000005</v>
      </c>
      <c r="AW46" s="142">
        <f t="shared" si="171"/>
        <v>-212933.49999999953</v>
      </c>
      <c r="AX46" s="142">
        <f t="shared" si="171"/>
        <v>-45132.699999999983</v>
      </c>
      <c r="AY46" s="142">
        <f t="shared" si="171"/>
        <v>-126345.19999999995</v>
      </c>
      <c r="AZ46" s="142">
        <f t="shared" si="171"/>
        <v>-102426.90000000002</v>
      </c>
      <c r="BA46" s="142">
        <f t="shared" si="171"/>
        <v>-125179.70000000007</v>
      </c>
      <c r="BB46" s="142">
        <f t="shared" si="171"/>
        <v>-174556.80000000016</v>
      </c>
      <c r="BC46" s="142">
        <f t="shared" si="171"/>
        <v>-207153.80000000005</v>
      </c>
      <c r="BD46" s="142">
        <f t="shared" si="171"/>
        <v>-226675.7000000102</v>
      </c>
      <c r="BE46" s="142">
        <f t="shared" si="171"/>
        <v>-244492.80000000005</v>
      </c>
      <c r="BF46" s="142">
        <f t="shared" si="171"/>
        <v>-256825.39999999991</v>
      </c>
      <c r="BG46" s="142">
        <f t="shared" si="171"/>
        <v>-285582.29999999981</v>
      </c>
      <c r="BH46" s="142">
        <f t="shared" si="171"/>
        <v>-384021.39999999991</v>
      </c>
      <c r="BI46" s="142">
        <f t="shared" si="171"/>
        <v>-592741.5</v>
      </c>
      <c r="BJ46" s="142">
        <f t="shared" si="171"/>
        <v>-96064.199999999983</v>
      </c>
      <c r="BK46" s="142">
        <f t="shared" si="171"/>
        <v>-172363.49999999994</v>
      </c>
      <c r="BL46" s="142">
        <f t="shared" si="171"/>
        <v>-150425.90000000002</v>
      </c>
      <c r="BM46" s="142">
        <f t="shared" si="171"/>
        <v>-195535.0000001</v>
      </c>
      <c r="BN46" s="142">
        <f t="shared" ref="BN46:DY46" si="172">IF(BN6="","",BN6-SUM(BN23-BN34))</f>
        <v>-241698.19999999995</v>
      </c>
      <c r="BO46" s="142">
        <f t="shared" si="172"/>
        <v>-222167.60000000009</v>
      </c>
      <c r="BP46" s="142">
        <f t="shared" si="172"/>
        <v>-266831.50000001001</v>
      </c>
      <c r="BQ46" s="142">
        <f t="shared" si="172"/>
        <v>-301148.29999999981</v>
      </c>
      <c r="BR46" s="142">
        <f t="shared" si="172"/>
        <v>-292982</v>
      </c>
      <c r="BS46" s="142">
        <f t="shared" si="172"/>
        <v>-357626.80000000028</v>
      </c>
      <c r="BT46" s="142">
        <f t="shared" si="172"/>
        <v>-385905.19999999972</v>
      </c>
      <c r="BU46" s="142">
        <f t="shared" si="172"/>
        <v>-395987.60000000009</v>
      </c>
      <c r="BV46" s="142">
        <f t="shared" si="172"/>
        <v>-125191.69999999998</v>
      </c>
      <c r="BW46" s="142">
        <f t="shared" si="172"/>
        <v>-214738.3</v>
      </c>
      <c r="BX46" s="142">
        <f t="shared" si="172"/>
        <v>-159457.29999999993</v>
      </c>
      <c r="BY46" s="142">
        <f t="shared" si="172"/>
        <v>-200078.10000009986</v>
      </c>
      <c r="BZ46" s="142">
        <f t="shared" si="172"/>
        <v>-240365.50000000978</v>
      </c>
      <c r="CA46" s="142">
        <f t="shared" si="172"/>
        <v>-245749.80000001006</v>
      </c>
      <c r="CB46" s="142">
        <f t="shared" si="172"/>
        <v>-281843.40000009979</v>
      </c>
      <c r="CC46" s="142">
        <f t="shared" si="172"/>
        <v>-363334.30000009993</v>
      </c>
      <c r="CD46" s="142">
        <f t="shared" si="172"/>
        <v>-349862.80000009993</v>
      </c>
      <c r="CE46" s="142">
        <f t="shared" si="172"/>
        <v>-395087.40000010049</v>
      </c>
      <c r="CF46" s="142">
        <f t="shared" si="172"/>
        <v>-484242.89999999991</v>
      </c>
      <c r="CG46" s="142">
        <f t="shared" si="172"/>
        <v>-528894.00000000047</v>
      </c>
      <c r="CH46" s="142">
        <f t="shared" si="172"/>
        <v>-151003</v>
      </c>
      <c r="CI46" s="142">
        <f t="shared" si="172"/>
        <v>-224369.19999999995</v>
      </c>
      <c r="CJ46" s="142">
        <f t="shared" si="172"/>
        <v>-192832.30000000005</v>
      </c>
      <c r="CK46" s="142">
        <f t="shared" si="172"/>
        <v>-234904.99999999977</v>
      </c>
      <c r="CL46" s="142">
        <f t="shared" si="172"/>
        <v>-292175.30000000028</v>
      </c>
      <c r="CM46" s="142">
        <f t="shared" si="172"/>
        <v>-279010.29999999981</v>
      </c>
      <c r="CN46" s="142">
        <f t="shared" si="172"/>
        <v>-361017.79999999981</v>
      </c>
      <c r="CO46" s="142">
        <f t="shared" si="172"/>
        <v>-455377.89999999991</v>
      </c>
      <c r="CP46" s="142">
        <f t="shared" si="172"/>
        <v>-452723.5</v>
      </c>
      <c r="CQ46" s="142">
        <f t="shared" si="172"/>
        <v>-514341.5</v>
      </c>
      <c r="CR46" s="142">
        <f t="shared" si="172"/>
        <v>-600067.29999999981</v>
      </c>
      <c r="CS46" s="142">
        <f t="shared" si="172"/>
        <v>-703582.79999999981</v>
      </c>
      <c r="CT46" s="142">
        <f t="shared" si="172"/>
        <v>-137793.59999999998</v>
      </c>
      <c r="CU46" s="142">
        <f t="shared" si="172"/>
        <v>-258149.00000000012</v>
      </c>
      <c r="CV46" s="142">
        <f t="shared" si="172"/>
        <v>-244842.19999999995</v>
      </c>
      <c r="CW46" s="142">
        <f t="shared" si="172"/>
        <v>-264600.10000000009</v>
      </c>
      <c r="CX46" s="142">
        <f t="shared" si="172"/>
        <v>-356601.80000000005</v>
      </c>
      <c r="CY46" s="142">
        <f t="shared" si="172"/>
        <v>-382289.30000000005</v>
      </c>
      <c r="CZ46" s="142">
        <f t="shared" si="172"/>
        <v>-476784.09999999963</v>
      </c>
      <c r="DA46" s="142">
        <f t="shared" si="172"/>
        <v>-559288.20000000019</v>
      </c>
      <c r="DB46" s="142">
        <f t="shared" si="172"/>
        <v>-576044.80000000028</v>
      </c>
      <c r="DC46" s="142">
        <f t="shared" si="172"/>
        <v>-633343.5</v>
      </c>
      <c r="DD46" s="142">
        <f t="shared" si="172"/>
        <v>-761092.10000000009</v>
      </c>
      <c r="DE46" s="142">
        <f t="shared" si="172"/>
        <v>-830918.50000000047</v>
      </c>
      <c r="DF46" s="142">
        <f t="shared" si="172"/>
        <v>-160580.30000000005</v>
      </c>
      <c r="DG46" s="142">
        <f t="shared" si="172"/>
        <v>-216850.90000000002</v>
      </c>
      <c r="DH46" s="142">
        <f t="shared" si="172"/>
        <v>-250968.10000000009</v>
      </c>
      <c r="DI46" s="142">
        <f t="shared" si="172"/>
        <v>-286796.39999999991</v>
      </c>
      <c r="DJ46" s="142">
        <f t="shared" si="172"/>
        <v>-402098.70000000019</v>
      </c>
      <c r="DK46" s="142">
        <f t="shared" si="172"/>
        <v>-424213.29999999981</v>
      </c>
      <c r="DL46" s="142">
        <f t="shared" si="172"/>
        <v>-501863.70000000019</v>
      </c>
      <c r="DM46" s="142">
        <f t="shared" si="172"/>
        <v>-614636.2200000002</v>
      </c>
      <c r="DN46" s="142">
        <f t="shared" si="172"/>
        <v>-636329.09999999963</v>
      </c>
      <c r="DO46" s="142">
        <f t="shared" si="172"/>
        <v>-702152.20000000065</v>
      </c>
      <c r="DP46" s="142">
        <f t="shared" si="172"/>
        <v>-760604.99999999953</v>
      </c>
      <c r="DQ46" s="142">
        <f t="shared" si="172"/>
        <v>-866203.11725495942</v>
      </c>
      <c r="DR46" s="142">
        <f t="shared" si="172"/>
        <v>-141510</v>
      </c>
      <c r="DS46" s="142">
        <f t="shared" si="172"/>
        <v>-249962.39999999991</v>
      </c>
      <c r="DT46" s="142">
        <f t="shared" si="172"/>
        <v>-151560.30000000005</v>
      </c>
      <c r="DU46" s="142">
        <f t="shared" si="172"/>
        <v>-200829.19999999995</v>
      </c>
      <c r="DV46" s="142">
        <f t="shared" si="172"/>
        <v>-271617</v>
      </c>
      <c r="DW46" s="142">
        <f t="shared" si="172"/>
        <v>-268869.20000000019</v>
      </c>
      <c r="DX46" s="142">
        <f t="shared" si="172"/>
        <v>-335562.09999999963</v>
      </c>
      <c r="DY46" s="142">
        <f t="shared" si="172"/>
        <v>-427668.10000000009</v>
      </c>
      <c r="DZ46" s="142">
        <f t="shared" ref="DZ46:EN46" si="173">IF(DZ6="","",DZ6-SUM(DZ23-DZ34))</f>
        <v>-419808.40000000037</v>
      </c>
      <c r="EA46" s="142">
        <f t="shared" si="173"/>
        <v>-519232.69999999925</v>
      </c>
      <c r="EB46" s="142">
        <f t="shared" si="173"/>
        <v>-608221.89999999944</v>
      </c>
      <c r="EC46" s="142">
        <f t="shared" si="173"/>
        <v>-758363.67759535927</v>
      </c>
      <c r="ED46" s="142">
        <f t="shared" si="173"/>
        <v>-133093.5</v>
      </c>
      <c r="EE46" s="142">
        <f t="shared" si="173"/>
        <v>-260695.39999999991</v>
      </c>
      <c r="EF46" s="142">
        <f t="shared" si="173"/>
        <v>-156463.30000000005</v>
      </c>
      <c r="EG46" s="142">
        <f t="shared" si="173"/>
        <v>-246826.20629214984</v>
      </c>
      <c r="EH46" s="142">
        <f t="shared" si="173"/>
        <v>-342876.09999999986</v>
      </c>
      <c r="EI46" s="142">
        <f t="shared" si="173"/>
        <v>-307434.89999999991</v>
      </c>
      <c r="EJ46" s="142">
        <f t="shared" si="173"/>
        <v>-397464.69999999972</v>
      </c>
      <c r="EK46" s="142">
        <f t="shared" si="173"/>
        <v>-488518.90000000037</v>
      </c>
      <c r="EL46" s="142">
        <f t="shared" si="173"/>
        <v>-524348.10000000056</v>
      </c>
      <c r="EM46" s="142">
        <f t="shared" si="173"/>
        <v>-669115.5</v>
      </c>
      <c r="EN46" s="142">
        <f t="shared" si="173"/>
        <v>-733716.60000000056</v>
      </c>
      <c r="EO46" s="142">
        <f>IF(EO6="","",EO6-SUM(EO23-EO34))</f>
        <v>-996529.87571730092</v>
      </c>
      <c r="EP46" s="142">
        <f t="shared" ref="EP46:EQ46" si="174">IF(EP6="","",EP6-SUM(EP23-EP34))</f>
        <v>-145443.90000000002</v>
      </c>
      <c r="EQ46" s="142">
        <f t="shared" si="174"/>
        <v>-260726.30000000005</v>
      </c>
      <c r="ER46" s="142">
        <f t="shared" ref="ER46:ES46" si="175">IF(ER6="","",ER6-SUM(ER23-ER34))</f>
        <v>-203081.5</v>
      </c>
      <c r="ES46" s="142">
        <f t="shared" si="175"/>
        <v>-262060.92272068025</v>
      </c>
      <c r="ET46" s="142">
        <f t="shared" ref="ET46:EU46" si="176">IF(ET6="","",ET6-SUM(ET23-ET34))</f>
        <v>-418479.63335385034</v>
      </c>
      <c r="EU46" s="142">
        <f t="shared" si="176"/>
        <v>-395010.70000000019</v>
      </c>
      <c r="EV46" s="142">
        <f t="shared" ref="EV46:EW46" si="177">IF(EV6="","",EV6-SUM(EV23-EV34))</f>
        <v>-496992.89999999991</v>
      </c>
      <c r="EW46" s="142">
        <f t="shared" si="177"/>
        <v>-618998.60000000009</v>
      </c>
      <c r="EX46" s="142">
        <f t="shared" ref="EX46:EY46" si="178">IF(EX6="","",EX6-SUM(EX23-EX34))</f>
        <v>-657443.20000000019</v>
      </c>
      <c r="EY46" s="142">
        <f t="shared" si="178"/>
        <v>-730388.10000000009</v>
      </c>
      <c r="EZ46" s="142">
        <f t="shared" ref="EZ46" si="179">IF(EZ6="","",EZ6-SUM(EZ23-EZ34))</f>
        <v>-804630.26199273113</v>
      </c>
      <c r="FA46" s="142">
        <f>IF(FA6="","",FA6-SUM(FA23-FA34))</f>
        <v>-809801.13899538945</v>
      </c>
      <c r="FB46" s="142">
        <f t="shared" ref="FB46:FC46" si="180">IF(FB6="","",FB6-SUM(FB23-FB34))</f>
        <v>-163037.94857022999</v>
      </c>
      <c r="FC46" s="142">
        <f t="shared" si="180"/>
        <v>-264551.30000000005</v>
      </c>
      <c r="FD46" s="142">
        <f t="shared" ref="FD46:FE46" si="181">IF(FD6="","",FD6-SUM(FD23-FD34))</f>
        <v>-205425.26507204026</v>
      </c>
      <c r="FE46" s="142">
        <f t="shared" si="181"/>
        <v>-291472.80617866036</v>
      </c>
      <c r="FF46" s="142">
        <f t="shared" ref="FF46:FG46" si="182">IF(FF6="","",FF6-SUM(FF23-FF34))</f>
        <v>-402368.50414444925</v>
      </c>
      <c r="FG46" s="142">
        <f t="shared" si="182"/>
        <v>-414199.4372558496</v>
      </c>
      <c r="FH46" s="142">
        <f t="shared" ref="FH46:FI46" si="183">IF(FH6="","",FH6-SUM(FH23-FH34))</f>
        <v>-560787.14803664014</v>
      </c>
      <c r="FI46" s="142">
        <f t="shared" si="183"/>
        <v>-565136.54516348056</v>
      </c>
      <c r="FJ46" s="142">
        <f t="shared" ref="FJ46:FL46" si="184">IF(FJ6="","",FJ6-SUM(FJ23-FJ34))</f>
        <v>-521250.23991721962</v>
      </c>
      <c r="FK46" s="142">
        <f t="shared" si="184"/>
        <v>-699139.15451825969</v>
      </c>
      <c r="FL46" s="142">
        <f t="shared" si="184"/>
        <v>-787649.52732360922</v>
      </c>
      <c r="FM46" s="142">
        <f t="shared" ref="FM46:FO46" si="185">IF(FM6="","",FM6-SUM(FM23-FM34))</f>
        <v>-1000173.0712731415</v>
      </c>
      <c r="FN46" s="142">
        <f t="shared" si="185"/>
        <v>-72210.600000000093</v>
      </c>
      <c r="FO46" s="142">
        <f t="shared" si="185"/>
        <v>-96756.023210719926</v>
      </c>
      <c r="FP46" s="142">
        <f t="shared" ref="FP46:FQ46" si="186">IF(FP6="","",FP6-SUM(FP23-FP34))</f>
        <v>-46704.343311909819</v>
      </c>
      <c r="FQ46" s="142">
        <f t="shared" si="186"/>
        <v>-168965.26698219986</v>
      </c>
      <c r="FR46" s="142">
        <f t="shared" ref="FR46:FS46" si="187">IF(FR6="","",FR6-SUM(FR23-FR34))</f>
        <v>-360130.44553882023</v>
      </c>
      <c r="FS46" s="142">
        <f t="shared" si="187"/>
        <v>-554247.72654052079</v>
      </c>
      <c r="FT46" s="142">
        <f t="shared" ref="FT46:FU46" si="188">IF(FT6="","",FT6-SUM(FT23-FT34))</f>
        <v>-718327.70687836967</v>
      </c>
      <c r="FU46" s="142">
        <f t="shared" si="188"/>
        <v>-870206.52886449965</v>
      </c>
      <c r="FV46" s="142">
        <f t="shared" ref="FV46:FW46" si="189">IF(FV6="","",FV6-SUM(FV23-FV34))</f>
        <v>-928275.2598651005</v>
      </c>
      <c r="FW46" s="142">
        <f t="shared" si="189"/>
        <v>-1028325.8231389807</v>
      </c>
    </row>
    <row r="47" spans="1:179" x14ac:dyDescent="0.25">
      <c r="A47" s="140" t="s">
        <v>178</v>
      </c>
      <c r="B47" s="142">
        <f t="shared" ref="B47:BM47" si="190">IF(B6="","",SUM(B7-B24))</f>
        <v>-45917.5</v>
      </c>
      <c r="C47" s="142">
        <f t="shared" si="190"/>
        <v>-43785.499999999971</v>
      </c>
      <c r="D47" s="142">
        <f t="shared" si="190"/>
        <v>-74872.400000000023</v>
      </c>
      <c r="E47" s="142">
        <f t="shared" si="190"/>
        <v>-35696.70000000007</v>
      </c>
      <c r="F47" s="142">
        <f t="shared" si="190"/>
        <v>-26624</v>
      </c>
      <c r="G47" s="142">
        <f t="shared" si="190"/>
        <v>-1248.8000000000466</v>
      </c>
      <c r="H47" s="142">
        <f t="shared" si="190"/>
        <v>-14241.399999999907</v>
      </c>
      <c r="I47" s="142">
        <f t="shared" si="190"/>
        <v>3383.6999999999534</v>
      </c>
      <c r="J47" s="142">
        <f t="shared" si="190"/>
        <v>-64357.199999999953</v>
      </c>
      <c r="K47" s="142">
        <f t="shared" si="190"/>
        <v>-33198</v>
      </c>
      <c r="L47" s="142">
        <f t="shared" si="190"/>
        <v>-9930.6000000000931</v>
      </c>
      <c r="M47" s="142">
        <f t="shared" si="190"/>
        <v>-14772.199999999953</v>
      </c>
      <c r="N47" s="142">
        <f t="shared" si="190"/>
        <v>-18652.100000000006</v>
      </c>
      <c r="O47" s="142">
        <f t="shared" si="190"/>
        <v>-3623.2999999999884</v>
      </c>
      <c r="P47" s="142">
        <f t="shared" si="190"/>
        <v>-23237.899999999965</v>
      </c>
      <c r="Q47" s="142">
        <f t="shared" si="190"/>
        <v>28665.399999999907</v>
      </c>
      <c r="R47" s="142">
        <f t="shared" si="190"/>
        <v>53212.099999999977</v>
      </c>
      <c r="S47" s="142">
        <f t="shared" si="190"/>
        <v>93127.309999999939</v>
      </c>
      <c r="T47" s="142">
        <f t="shared" si="190"/>
        <v>125403.10999999987</v>
      </c>
      <c r="U47" s="142">
        <f t="shared" si="190"/>
        <v>146445.30999999982</v>
      </c>
      <c r="V47" s="142">
        <f t="shared" si="190"/>
        <v>101129.60999999987</v>
      </c>
      <c r="W47" s="142">
        <f t="shared" si="190"/>
        <v>137905.20999999996</v>
      </c>
      <c r="X47" s="142">
        <f t="shared" si="190"/>
        <v>165547.40999999992</v>
      </c>
      <c r="Y47" s="142">
        <f t="shared" si="190"/>
        <v>253955.81000000006</v>
      </c>
      <c r="Z47" s="142">
        <f t="shared" si="190"/>
        <v>-5246.8999999999942</v>
      </c>
      <c r="AA47" s="142">
        <f t="shared" si="190"/>
        <v>24802.799999999988</v>
      </c>
      <c r="AB47" s="142">
        <f t="shared" si="190"/>
        <v>76379.599999999977</v>
      </c>
      <c r="AC47" s="142">
        <f t="shared" si="190"/>
        <v>171017.39999999991</v>
      </c>
      <c r="AD47" s="142">
        <f t="shared" si="190"/>
        <v>189489.40000000002</v>
      </c>
      <c r="AE47" s="142">
        <f t="shared" si="190"/>
        <v>234967.30000000005</v>
      </c>
      <c r="AF47" s="142">
        <f t="shared" si="190"/>
        <v>301237.09999999986</v>
      </c>
      <c r="AG47" s="142">
        <f t="shared" si="190"/>
        <v>312484.39999999991</v>
      </c>
      <c r="AH47" s="142">
        <f t="shared" si="190"/>
        <v>293996.70000000019</v>
      </c>
      <c r="AI47" s="142">
        <f t="shared" si="190"/>
        <v>364274.59999999986</v>
      </c>
      <c r="AJ47" s="142">
        <f t="shared" si="190"/>
        <v>338951.10000000009</v>
      </c>
      <c r="AK47" s="142">
        <f t="shared" si="190"/>
        <v>369747.60000000009</v>
      </c>
      <c r="AL47" s="142">
        <f t="shared" si="190"/>
        <v>-32847</v>
      </c>
      <c r="AM47" s="142">
        <f t="shared" si="190"/>
        <v>-53673.099999999977</v>
      </c>
      <c r="AN47" s="142">
        <f t="shared" si="190"/>
        <v>-61651.599999999977</v>
      </c>
      <c r="AO47" s="142">
        <f t="shared" si="190"/>
        <v>-56698.900000000023</v>
      </c>
      <c r="AP47" s="142">
        <f t="shared" si="190"/>
        <v>-90751.400000000023</v>
      </c>
      <c r="AQ47" s="142">
        <f t="shared" si="190"/>
        <v>-99158.800000000047</v>
      </c>
      <c r="AR47" s="142">
        <f t="shared" si="190"/>
        <v>-99240.799999999814</v>
      </c>
      <c r="AS47" s="142">
        <f t="shared" si="190"/>
        <v>-134256.69999999995</v>
      </c>
      <c r="AT47" s="142">
        <f t="shared" si="190"/>
        <v>-190824.19999999995</v>
      </c>
      <c r="AU47" s="142">
        <f t="shared" si="190"/>
        <v>-179588.69999999995</v>
      </c>
      <c r="AV47" s="142">
        <f t="shared" si="190"/>
        <v>-226801.5</v>
      </c>
      <c r="AW47" s="142">
        <f t="shared" si="190"/>
        <v>-275666.60000000009</v>
      </c>
      <c r="AX47" s="142">
        <f t="shared" si="190"/>
        <v>-81341.799999999988</v>
      </c>
      <c r="AY47" s="142">
        <f t="shared" si="190"/>
        <v>-164565.09999999998</v>
      </c>
      <c r="AZ47" s="142">
        <f t="shared" si="190"/>
        <v>-208212.29999999993</v>
      </c>
      <c r="BA47" s="142">
        <f t="shared" si="190"/>
        <v>-213284.30000000005</v>
      </c>
      <c r="BB47" s="142">
        <f t="shared" si="190"/>
        <v>-254205.90000000002</v>
      </c>
      <c r="BC47" s="142">
        <f t="shared" si="190"/>
        <v>-269249.5</v>
      </c>
      <c r="BD47" s="142">
        <f t="shared" si="190"/>
        <v>-304352.40000000014</v>
      </c>
      <c r="BE47" s="142">
        <f t="shared" si="190"/>
        <v>-336297.80000000005</v>
      </c>
      <c r="BF47" s="142">
        <f t="shared" si="190"/>
        <v>-412475.29999999981</v>
      </c>
      <c r="BG47" s="142">
        <f t="shared" si="190"/>
        <v>-417987.69999999972</v>
      </c>
      <c r="BH47" s="142">
        <f t="shared" si="190"/>
        <v>-474636.19999999972</v>
      </c>
      <c r="BI47" s="142">
        <f t="shared" si="190"/>
        <v>-546866.5</v>
      </c>
      <c r="BJ47" s="142">
        <f t="shared" si="190"/>
        <v>-134841.30000000002</v>
      </c>
      <c r="BK47" s="142">
        <f t="shared" si="190"/>
        <v>-209983.7</v>
      </c>
      <c r="BL47" s="142">
        <f t="shared" si="190"/>
        <v>-263057.70000000007</v>
      </c>
      <c r="BM47" s="142">
        <f t="shared" si="190"/>
        <v>-306243.20000000007</v>
      </c>
      <c r="BN47" s="142">
        <f t="shared" ref="BN47:DY47" si="191">IF(BN6="","",SUM(BN7-BN24))</f>
        <v>-333366.79999999981</v>
      </c>
      <c r="BO47" s="142">
        <f t="shared" si="191"/>
        <v>-334490.70000000019</v>
      </c>
      <c r="BP47" s="142">
        <f t="shared" si="191"/>
        <v>-402869.89999999991</v>
      </c>
      <c r="BQ47" s="142">
        <f t="shared" si="191"/>
        <v>-424005.80000000028</v>
      </c>
      <c r="BR47" s="142">
        <f t="shared" si="191"/>
        <v>-482834.10000000009</v>
      </c>
      <c r="BS47" s="142">
        <f t="shared" si="191"/>
        <v>-527925.60000000009</v>
      </c>
      <c r="BT47" s="142">
        <f t="shared" si="191"/>
        <v>-547043.89999999991</v>
      </c>
      <c r="BU47" s="142">
        <f t="shared" si="191"/>
        <v>-542025.40000000037</v>
      </c>
      <c r="BV47" s="142">
        <f t="shared" si="191"/>
        <v>-150593.60000000001</v>
      </c>
      <c r="BW47" s="142">
        <f t="shared" si="191"/>
        <v>-233557.3</v>
      </c>
      <c r="BX47" s="142">
        <f t="shared" si="191"/>
        <v>-262421.10000000009</v>
      </c>
      <c r="BY47" s="142">
        <f t="shared" si="191"/>
        <v>-305954.09999999998</v>
      </c>
      <c r="BZ47" s="142">
        <f t="shared" si="191"/>
        <v>-337926.39999999991</v>
      </c>
      <c r="CA47" s="142">
        <f t="shared" si="191"/>
        <v>-353479.5</v>
      </c>
      <c r="CB47" s="142">
        <f t="shared" si="191"/>
        <v>-417749.79999999981</v>
      </c>
      <c r="CC47" s="142">
        <f t="shared" si="191"/>
        <v>-479086.69999999972</v>
      </c>
      <c r="CD47" s="142">
        <f t="shared" si="191"/>
        <v>-531489.89999999991</v>
      </c>
      <c r="CE47" s="142">
        <f t="shared" si="191"/>
        <v>-568348.40000000037</v>
      </c>
      <c r="CF47" s="142">
        <f t="shared" si="191"/>
        <v>-629918.29999999981</v>
      </c>
      <c r="CG47" s="142">
        <f t="shared" si="191"/>
        <v>-673287.89999999991</v>
      </c>
      <c r="CH47" s="142">
        <f t="shared" si="191"/>
        <v>-175497.3</v>
      </c>
      <c r="CI47" s="142">
        <f t="shared" si="191"/>
        <v>-238843.40000000002</v>
      </c>
      <c r="CJ47" s="142">
        <f t="shared" si="191"/>
        <v>-256999.49999999988</v>
      </c>
      <c r="CK47" s="142">
        <f t="shared" si="191"/>
        <v>-329321.39999999991</v>
      </c>
      <c r="CL47" s="142">
        <f t="shared" si="191"/>
        <v>-398668.5</v>
      </c>
      <c r="CM47" s="142">
        <f t="shared" si="191"/>
        <v>-443293.79999999981</v>
      </c>
      <c r="CN47" s="142">
        <f t="shared" si="191"/>
        <v>-571572.5</v>
      </c>
      <c r="CO47" s="142">
        <f t="shared" si="191"/>
        <v>-643876.59999999963</v>
      </c>
      <c r="CP47" s="142">
        <f t="shared" si="191"/>
        <v>-727434.69999999972</v>
      </c>
      <c r="CQ47" s="142">
        <f t="shared" si="191"/>
        <v>-766965.39999999991</v>
      </c>
      <c r="CR47" s="142">
        <f t="shared" si="191"/>
        <v>-848568.69999999972</v>
      </c>
      <c r="CS47" s="142">
        <f t="shared" si="191"/>
        <v>-935644.59999999963</v>
      </c>
      <c r="CT47" s="142">
        <f t="shared" si="191"/>
        <v>-185718.5</v>
      </c>
      <c r="CU47" s="142">
        <f t="shared" si="191"/>
        <v>-276678.90000000002</v>
      </c>
      <c r="CV47" s="142">
        <f t="shared" si="191"/>
        <v>-314478</v>
      </c>
      <c r="CW47" s="142">
        <f t="shared" si="191"/>
        <v>-346358</v>
      </c>
      <c r="CX47" s="142">
        <f t="shared" si="191"/>
        <v>-430789.10000000009</v>
      </c>
      <c r="CY47" s="142">
        <f t="shared" si="191"/>
        <v>-503226.09999999986</v>
      </c>
      <c r="CZ47" s="142">
        <f t="shared" si="191"/>
        <v>-607237.29999999981</v>
      </c>
      <c r="DA47" s="142">
        <f t="shared" si="191"/>
        <v>-682804.29999999981</v>
      </c>
      <c r="DB47" s="142">
        <f t="shared" si="191"/>
        <v>-776328.30000000028</v>
      </c>
      <c r="DC47" s="142">
        <f t="shared" si="191"/>
        <v>-883536.20000000019</v>
      </c>
      <c r="DD47" s="142">
        <f t="shared" si="191"/>
        <v>-984606.30000000028</v>
      </c>
      <c r="DE47" s="142">
        <f t="shared" si="191"/>
        <v>-1063590.4999999995</v>
      </c>
      <c r="DF47" s="142">
        <f t="shared" si="191"/>
        <v>-206578.8</v>
      </c>
      <c r="DG47" s="142">
        <f t="shared" si="191"/>
        <v>-261059.29999999993</v>
      </c>
      <c r="DH47" s="142">
        <f t="shared" si="191"/>
        <v>-334327.29999999993</v>
      </c>
      <c r="DI47" s="142">
        <f t="shared" si="191"/>
        <v>-390062.79999999981</v>
      </c>
      <c r="DJ47" s="142">
        <f t="shared" si="191"/>
        <v>-498911.39999999991</v>
      </c>
      <c r="DK47" s="142">
        <f t="shared" si="191"/>
        <v>-588854.60000000009</v>
      </c>
      <c r="DL47" s="142">
        <f t="shared" si="191"/>
        <v>-690320</v>
      </c>
      <c r="DM47" s="142">
        <f t="shared" si="191"/>
        <v>-749574.02</v>
      </c>
      <c r="DN47" s="142">
        <f t="shared" si="191"/>
        <v>-885054.60000000009</v>
      </c>
      <c r="DO47" s="142">
        <f t="shared" si="191"/>
        <v>-977588.70000000019</v>
      </c>
      <c r="DP47" s="142">
        <f t="shared" si="191"/>
        <v>-1048376.8999999994</v>
      </c>
      <c r="DQ47" s="142">
        <f t="shared" si="191"/>
        <v>-1137168.0824966198</v>
      </c>
      <c r="DR47" s="142">
        <f t="shared" si="191"/>
        <v>-192657</v>
      </c>
      <c r="DS47" s="142">
        <f t="shared" si="191"/>
        <v>-252224</v>
      </c>
      <c r="DT47" s="142">
        <f t="shared" si="191"/>
        <v>-323076.89999999991</v>
      </c>
      <c r="DU47" s="142">
        <f t="shared" si="191"/>
        <v>-404429</v>
      </c>
      <c r="DV47" s="142">
        <f t="shared" si="191"/>
        <v>-474272.89999999991</v>
      </c>
      <c r="DW47" s="142">
        <f t="shared" si="191"/>
        <v>-517806.60000000009</v>
      </c>
      <c r="DX47" s="142">
        <f t="shared" si="191"/>
        <v>-606207.79999999981</v>
      </c>
      <c r="DY47" s="142">
        <f t="shared" si="191"/>
        <v>-683832.19999999972</v>
      </c>
      <c r="DZ47" s="142">
        <f t="shared" ref="DZ47:EO47" si="192">IF(DZ6="","",SUM(DZ7-DZ24))</f>
        <v>-804980.5</v>
      </c>
      <c r="EA47" s="142">
        <f t="shared" si="192"/>
        <v>-928920.5</v>
      </c>
      <c r="EB47" s="142">
        <f t="shared" si="192"/>
        <v>-996364.90000000037</v>
      </c>
      <c r="EC47" s="142">
        <f t="shared" si="192"/>
        <v>-1064495.4047715496</v>
      </c>
      <c r="ED47" s="142">
        <f t="shared" si="192"/>
        <v>-166116.99999999994</v>
      </c>
      <c r="EE47" s="142">
        <f t="shared" si="192"/>
        <v>-257163.90000000002</v>
      </c>
      <c r="EF47" s="142">
        <f t="shared" si="192"/>
        <v>-307811.10000000009</v>
      </c>
      <c r="EG47" s="142">
        <f t="shared" si="192"/>
        <v>-440715.40000000014</v>
      </c>
      <c r="EH47" s="142">
        <f t="shared" si="192"/>
        <v>-537661.70000000019</v>
      </c>
      <c r="EI47" s="142">
        <f t="shared" si="192"/>
        <v>-593249.30000000028</v>
      </c>
      <c r="EJ47" s="142">
        <f t="shared" si="192"/>
        <v>-704698.90000000037</v>
      </c>
      <c r="EK47" s="142">
        <f t="shared" si="192"/>
        <v>-784996</v>
      </c>
      <c r="EL47" s="142">
        <f t="shared" si="192"/>
        <v>-972746.5</v>
      </c>
      <c r="EM47" s="142">
        <f t="shared" si="192"/>
        <v>-1164122.2999999998</v>
      </c>
      <c r="EN47" s="142">
        <f t="shared" si="192"/>
        <v>-1224021.7999999998</v>
      </c>
      <c r="EO47" s="142">
        <f t="shared" si="192"/>
        <v>-1375986.52793968</v>
      </c>
      <c r="EP47" s="142">
        <f t="shared" ref="EP47:EQ47" si="193">IF(EP6="","",SUM(EP7-EP24))</f>
        <v>-215178.09999999998</v>
      </c>
      <c r="EQ47" s="142">
        <f t="shared" si="193"/>
        <v>-319523.70000000007</v>
      </c>
      <c r="ER47" s="142">
        <f t="shared" ref="ER47:ES47" si="194">IF(ER6="","",SUM(ER7-ER24))</f>
        <v>-454048.80000000005</v>
      </c>
      <c r="ES47" s="142">
        <f t="shared" si="194"/>
        <v>-566544.09014120023</v>
      </c>
      <c r="ET47" s="142">
        <f t="shared" ref="ET47:EU47" si="195">IF(ET6="","",SUM(ET7-ET24))</f>
        <v>-726276.3</v>
      </c>
      <c r="EU47" s="142">
        <f t="shared" si="195"/>
        <v>-807108.60000000009</v>
      </c>
      <c r="EV47" s="142">
        <f t="shared" ref="EV47:EW47" si="196">IF(EV6="","",SUM(EV7-EV24))</f>
        <v>-921132.5</v>
      </c>
      <c r="EW47" s="142">
        <f t="shared" si="196"/>
        <v>-1039425.2999999998</v>
      </c>
      <c r="EX47" s="142">
        <f t="shared" ref="EX47:EY47" si="197">IF(EX6="","",SUM(EX7-EX24))</f>
        <v>-1248481.1999999997</v>
      </c>
      <c r="EY47" s="142">
        <f t="shared" si="197"/>
        <v>-1432786.1</v>
      </c>
      <c r="EZ47" s="142">
        <f t="shared" ref="EZ47:FC47" si="198">IF(EZ6="","",SUM(EZ7-EZ24))</f>
        <v>-1550742.3221201305</v>
      </c>
      <c r="FA47" s="142">
        <f t="shared" si="198"/>
        <v>-1589728.0571643701</v>
      </c>
      <c r="FB47" s="142">
        <f t="shared" si="198"/>
        <v>-165075.19046740996</v>
      </c>
      <c r="FC47" s="142">
        <f t="shared" si="198"/>
        <v>-289022.69999999995</v>
      </c>
      <c r="FD47" s="142">
        <f t="shared" ref="FD47:FE47" si="199">IF(FD6="","",SUM(FD7-FD24))</f>
        <v>-423973.01241304027</v>
      </c>
      <c r="FE47" s="142">
        <f t="shared" si="199"/>
        <v>-619781.18979392014</v>
      </c>
      <c r="FF47" s="142">
        <f t="shared" ref="FF47:FG47" si="200">IF(FF6="","",SUM(FF7-FF24))</f>
        <v>-758242.69513510936</v>
      </c>
      <c r="FG47" s="142">
        <f t="shared" si="200"/>
        <v>-850087.80581354955</v>
      </c>
      <c r="FH47" s="142">
        <f t="shared" ref="FH47:FI47" si="201">IF(FH6="","",SUM(FH7-FH24))</f>
        <v>-1096300.0743887802</v>
      </c>
      <c r="FI47" s="142">
        <f t="shared" si="201"/>
        <v>-1207535.3701841501</v>
      </c>
      <c r="FJ47" s="142">
        <f t="shared" ref="FJ47:FL47" si="202">IF(FJ6="","",SUM(FJ7-FJ24))</f>
        <v>-1402467.7936233897</v>
      </c>
      <c r="FK47" s="142">
        <f t="shared" si="202"/>
        <v>-1556881.5808278401</v>
      </c>
      <c r="FL47" s="142">
        <f t="shared" si="202"/>
        <v>-1669828.1288955696</v>
      </c>
      <c r="FM47" s="142">
        <f t="shared" ref="FM47:FO47" si="203">IF(FM6="","",SUM(FM7-FM24))</f>
        <v>-1867071.0342253009</v>
      </c>
      <c r="FN47" s="142">
        <f t="shared" si="203"/>
        <v>-156813.30000000005</v>
      </c>
      <c r="FO47" s="142">
        <f t="shared" si="203"/>
        <v>-336298.38549231994</v>
      </c>
      <c r="FP47" s="142">
        <f t="shared" ref="FP47:FQ47" si="204">IF(FP6="","",SUM(FP7-FP24))</f>
        <v>-476146.37722906983</v>
      </c>
      <c r="FQ47" s="142">
        <f t="shared" si="204"/>
        <v>-681988.44868703</v>
      </c>
      <c r="FR47" s="142">
        <f t="shared" ref="FR47:FS47" si="205">IF(FR6="","",SUM(FR7-FR24))</f>
        <v>-981360.04189582029</v>
      </c>
      <c r="FS47" s="142">
        <f t="shared" si="205"/>
        <v>-1265557.8466832307</v>
      </c>
      <c r="FT47" s="142">
        <f t="shared" ref="FT47:FU47" si="206">IF(FT6="","",SUM(FT7-FT24))</f>
        <v>-1500807.8758529602</v>
      </c>
      <c r="FU47" s="142">
        <f t="shared" si="206"/>
        <v>-1857835.4070601501</v>
      </c>
      <c r="FV47" s="142">
        <f t="shared" ref="FV47:FW47" si="207">IF(FV6="","",SUM(FV7-FV24))</f>
        <v>-2122151.12142336</v>
      </c>
      <c r="FW47" s="142">
        <f t="shared" si="207"/>
        <v>-2267714.0036558709</v>
      </c>
    </row>
    <row r="48" spans="1:179" x14ac:dyDescent="0.25">
      <c r="A48" s="140" t="s">
        <v>179</v>
      </c>
      <c r="B48" s="142">
        <f t="shared" ref="B48:BM48" si="208">B6-B23</f>
        <v>-48329.100000000006</v>
      </c>
      <c r="C48" s="142">
        <f t="shared" si="208"/>
        <v>-49496.600000000006</v>
      </c>
      <c r="D48" s="142">
        <f t="shared" si="208"/>
        <v>-86816.099999999977</v>
      </c>
      <c r="E48" s="142">
        <f t="shared" si="208"/>
        <v>-53944</v>
      </c>
      <c r="F48" s="142">
        <f t="shared" si="208"/>
        <v>-54627.300000000047</v>
      </c>
      <c r="G48" s="142">
        <f t="shared" si="208"/>
        <v>-33784.300000000047</v>
      </c>
      <c r="H48" s="142">
        <f t="shared" si="208"/>
        <v>-51494.599999999977</v>
      </c>
      <c r="I48" s="142">
        <f t="shared" si="208"/>
        <v>-38973</v>
      </c>
      <c r="J48" s="142">
        <f t="shared" si="208"/>
        <v>-115454.29999999981</v>
      </c>
      <c r="K48" s="142">
        <f t="shared" si="208"/>
        <v>-92746.399999999907</v>
      </c>
      <c r="L48" s="142">
        <f t="shared" si="208"/>
        <v>-87656.90000000014</v>
      </c>
      <c r="M48" s="142">
        <f t="shared" si="208"/>
        <v>-121057.79999999981</v>
      </c>
      <c r="N48" s="142">
        <f t="shared" si="208"/>
        <v>-23714.5</v>
      </c>
      <c r="O48" s="142">
        <f t="shared" si="208"/>
        <v>-12885.899999999965</v>
      </c>
      <c r="P48" s="142">
        <f t="shared" si="208"/>
        <v>-43491.100000000035</v>
      </c>
      <c r="Q48" s="142">
        <f t="shared" si="208"/>
        <v>2468.6999999999534</v>
      </c>
      <c r="R48" s="142">
        <f t="shared" si="208"/>
        <v>10735.29999999993</v>
      </c>
      <c r="S48" s="142">
        <f t="shared" si="208"/>
        <v>39799.609999999986</v>
      </c>
      <c r="T48" s="142">
        <f t="shared" si="208"/>
        <v>52418.410000000149</v>
      </c>
      <c r="U48" s="142">
        <f t="shared" si="208"/>
        <v>59949.610000000102</v>
      </c>
      <c r="V48" s="142">
        <f t="shared" si="208"/>
        <v>-1904.7899999998044</v>
      </c>
      <c r="W48" s="142">
        <f t="shared" si="208"/>
        <v>21029.709999999963</v>
      </c>
      <c r="X48" s="142">
        <f t="shared" si="208"/>
        <v>27795.810000000056</v>
      </c>
      <c r="Y48" s="142">
        <f t="shared" si="208"/>
        <v>77569.209999999963</v>
      </c>
      <c r="Z48" s="142">
        <f t="shared" si="208"/>
        <v>-6956</v>
      </c>
      <c r="AA48" s="142">
        <f t="shared" si="208"/>
        <v>13450.700000000012</v>
      </c>
      <c r="AB48" s="142">
        <f t="shared" si="208"/>
        <v>45177.5</v>
      </c>
      <c r="AC48" s="142">
        <f t="shared" si="208"/>
        <v>101222.59999999998</v>
      </c>
      <c r="AD48" s="142">
        <f t="shared" si="208"/>
        <v>110839.90000000002</v>
      </c>
      <c r="AE48" s="142">
        <f t="shared" si="208"/>
        <v>132774.70000000019</v>
      </c>
      <c r="AF48" s="142">
        <f t="shared" si="208"/>
        <v>162788.47999999998</v>
      </c>
      <c r="AG48" s="142">
        <f t="shared" si="208"/>
        <v>166539.97999999998</v>
      </c>
      <c r="AH48" s="142">
        <f t="shared" si="208"/>
        <v>104877.7799999998</v>
      </c>
      <c r="AI48" s="142">
        <f t="shared" si="208"/>
        <v>158734.37999999989</v>
      </c>
      <c r="AJ48" s="142">
        <f t="shared" si="208"/>
        <v>120708.17999999993</v>
      </c>
      <c r="AK48" s="142">
        <f t="shared" si="208"/>
        <v>29598.680000000168</v>
      </c>
      <c r="AL48" s="142">
        <f t="shared" si="208"/>
        <v>-60324.100000000006</v>
      </c>
      <c r="AM48" s="142">
        <f t="shared" si="208"/>
        <v>-90068.5</v>
      </c>
      <c r="AN48" s="142">
        <f t="shared" si="208"/>
        <v>-106155.20000000007</v>
      </c>
      <c r="AO48" s="142">
        <f t="shared" si="208"/>
        <v>-127244.20000000007</v>
      </c>
      <c r="AP48" s="142">
        <f t="shared" si="208"/>
        <v>-185171.80000000005</v>
      </c>
      <c r="AQ48" s="142">
        <f t="shared" si="208"/>
        <v>-206147.69999999995</v>
      </c>
      <c r="AR48" s="142">
        <f t="shared" si="208"/>
        <v>-243037.09999999986</v>
      </c>
      <c r="AS48" s="142">
        <f t="shared" si="208"/>
        <v>-297792.19999999995</v>
      </c>
      <c r="AT48" s="142">
        <f t="shared" si="208"/>
        <v>-376882</v>
      </c>
      <c r="AU48" s="142">
        <f t="shared" si="208"/>
        <v>-384553.10000000009</v>
      </c>
      <c r="AV48" s="142">
        <f t="shared" si="208"/>
        <v>-471485.69999999995</v>
      </c>
      <c r="AW48" s="142">
        <f t="shared" si="208"/>
        <v>-573040.19999999972</v>
      </c>
      <c r="AX48" s="142">
        <f t="shared" si="208"/>
        <v>-86888.099999999977</v>
      </c>
      <c r="AY48" s="142">
        <f t="shared" si="208"/>
        <v>-190514.69999999995</v>
      </c>
      <c r="AZ48" s="142">
        <f t="shared" si="208"/>
        <v>-261408.5</v>
      </c>
      <c r="BA48" s="142">
        <f t="shared" si="208"/>
        <v>-292840.10000000009</v>
      </c>
      <c r="BB48" s="142">
        <f t="shared" si="208"/>
        <v>-356814.50000000012</v>
      </c>
      <c r="BC48" s="142">
        <f t="shared" si="208"/>
        <v>-402891.60000000009</v>
      </c>
      <c r="BD48" s="142">
        <f t="shared" si="208"/>
        <v>-459635.1000000101</v>
      </c>
      <c r="BE48" s="142">
        <f t="shared" si="208"/>
        <v>-501016.60000000009</v>
      </c>
      <c r="BF48" s="142">
        <f t="shared" si="208"/>
        <v>-609621.5</v>
      </c>
      <c r="BG48" s="142">
        <f t="shared" si="208"/>
        <v>-644807.79999999981</v>
      </c>
      <c r="BH48" s="142">
        <f t="shared" si="208"/>
        <v>-761075.79999999981</v>
      </c>
      <c r="BI48" s="142">
        <f t="shared" si="208"/>
        <v>-994282.70000000019</v>
      </c>
      <c r="BJ48" s="142">
        <f t="shared" si="208"/>
        <v>-136492.9</v>
      </c>
      <c r="BK48" s="142">
        <f t="shared" si="208"/>
        <v>-230926.99999999994</v>
      </c>
      <c r="BL48" s="142">
        <f t="shared" si="208"/>
        <v>-316182.80000000005</v>
      </c>
      <c r="BM48" s="142">
        <f t="shared" si="208"/>
        <v>-370325.20000009995</v>
      </c>
      <c r="BN48" s="142">
        <f t="shared" ref="BN48:DI48" si="209">BN6-BN23</f>
        <v>-433446.39999999991</v>
      </c>
      <c r="BO48" s="142">
        <f t="shared" si="209"/>
        <v>-450135.20000000019</v>
      </c>
      <c r="BP48" s="142">
        <f t="shared" si="209"/>
        <v>-539310.20000000997</v>
      </c>
      <c r="BQ48" s="142">
        <f t="shared" si="209"/>
        <v>-584065.39999999991</v>
      </c>
      <c r="BR48" s="142">
        <f t="shared" si="209"/>
        <v>-669637</v>
      </c>
      <c r="BS48" s="142">
        <f t="shared" si="209"/>
        <v>-743748.10000000009</v>
      </c>
      <c r="BT48" s="142">
        <f t="shared" si="209"/>
        <v>-789720.89999999991</v>
      </c>
      <c r="BU48" s="142">
        <f t="shared" si="209"/>
        <v>-845365.60000000009</v>
      </c>
      <c r="BV48" s="142">
        <f t="shared" si="209"/>
        <v>-169717.4</v>
      </c>
      <c r="BW48" s="142">
        <f t="shared" si="209"/>
        <v>-272538.8</v>
      </c>
      <c r="BX48" s="142">
        <f t="shared" si="209"/>
        <v>-315435.69999999995</v>
      </c>
      <c r="BY48" s="142">
        <f t="shared" si="209"/>
        <v>-367137.20000009995</v>
      </c>
      <c r="BZ48" s="142">
        <f t="shared" si="209"/>
        <v>-426220.60000000987</v>
      </c>
      <c r="CA48" s="142">
        <f t="shared" si="209"/>
        <v>-485752.80000001006</v>
      </c>
      <c r="CB48" s="142">
        <f t="shared" si="209"/>
        <v>-568949.60000009974</v>
      </c>
      <c r="CC48" s="142">
        <f t="shared" si="209"/>
        <v>-662231.30000009993</v>
      </c>
      <c r="CD48" s="142">
        <f t="shared" si="209"/>
        <v>-734717.30000009993</v>
      </c>
      <c r="CE48" s="142">
        <f t="shared" si="209"/>
        <v>-795903.7000001003</v>
      </c>
      <c r="CF48" s="142">
        <f t="shared" si="209"/>
        <v>-907732</v>
      </c>
      <c r="CG48" s="142">
        <f t="shared" si="209"/>
        <v>-1000664.9000000004</v>
      </c>
      <c r="CH48" s="142">
        <f t="shared" si="209"/>
        <v>-211569.3</v>
      </c>
      <c r="CI48" s="142">
        <f t="shared" si="209"/>
        <v>-299517</v>
      </c>
      <c r="CJ48" s="142">
        <f t="shared" si="209"/>
        <v>-350926.4</v>
      </c>
      <c r="CK48" s="142">
        <f t="shared" si="209"/>
        <v>-439306.09999999986</v>
      </c>
      <c r="CL48" s="142">
        <f t="shared" si="209"/>
        <v>-521937.20000000019</v>
      </c>
      <c r="CM48" s="142">
        <f t="shared" si="209"/>
        <v>-577045.79999999981</v>
      </c>
      <c r="CN48" s="142">
        <f t="shared" si="209"/>
        <v>-737609.39999999991</v>
      </c>
      <c r="CO48" s="142">
        <f t="shared" si="209"/>
        <v>-841481.19999999972</v>
      </c>
      <c r="CP48" s="142">
        <f t="shared" si="209"/>
        <v>-935172.5</v>
      </c>
      <c r="CQ48" s="142">
        <f t="shared" si="209"/>
        <v>-1021884.5</v>
      </c>
      <c r="CR48" s="142">
        <f t="shared" si="209"/>
        <v>-1137370.8999999999</v>
      </c>
      <c r="CS48" s="142">
        <f t="shared" si="209"/>
        <v>-1334983.5999999996</v>
      </c>
      <c r="CT48" s="142">
        <f t="shared" si="209"/>
        <v>-194534.59999999998</v>
      </c>
      <c r="CU48" s="142">
        <f t="shared" si="209"/>
        <v>-325825.10000000009</v>
      </c>
      <c r="CV48" s="142">
        <f t="shared" si="209"/>
        <v>-406146.69999999995</v>
      </c>
      <c r="CW48" s="142">
        <f t="shared" si="209"/>
        <v>-463590</v>
      </c>
      <c r="CX48" s="142">
        <f t="shared" si="209"/>
        <v>-580038</v>
      </c>
      <c r="CY48" s="142">
        <f t="shared" si="209"/>
        <v>-699555.59999999986</v>
      </c>
      <c r="CZ48" s="142">
        <f t="shared" si="209"/>
        <v>-854982.69999999972</v>
      </c>
      <c r="DA48" s="142">
        <f t="shared" si="209"/>
        <v>-945804.10000000009</v>
      </c>
      <c r="DB48" s="142">
        <f t="shared" si="209"/>
        <v>-1072506.2000000002</v>
      </c>
      <c r="DC48" s="142">
        <f t="shared" si="209"/>
        <v>-1199341.5</v>
      </c>
      <c r="DD48" s="142">
        <f t="shared" si="209"/>
        <v>-1351724.9</v>
      </c>
      <c r="DE48" s="142">
        <f t="shared" si="209"/>
        <v>-1526998.1</v>
      </c>
      <c r="DF48" s="142">
        <f t="shared" si="209"/>
        <v>-222581.10000000003</v>
      </c>
      <c r="DG48" s="142">
        <f t="shared" si="209"/>
        <v>-288870.59999999998</v>
      </c>
      <c r="DH48" s="142">
        <f t="shared" si="209"/>
        <v>-443427</v>
      </c>
      <c r="DI48" s="142">
        <f t="shared" si="209"/>
        <v>-533738</v>
      </c>
      <c r="DJ48" s="142">
        <f t="shared" ref="DJ48:EO48" si="210">IF(DJ6="","",SUM(DJ6-DJ23))</f>
        <v>-673361.40000000014</v>
      </c>
      <c r="DK48" s="142">
        <f t="shared" si="210"/>
        <v>-803244</v>
      </c>
      <c r="DL48" s="142">
        <f t="shared" si="210"/>
        <v>-930857.10000000009</v>
      </c>
      <c r="DM48" s="142">
        <f t="shared" si="210"/>
        <v>-1052567.02</v>
      </c>
      <c r="DN48" s="142">
        <f t="shared" si="210"/>
        <v>-1229098.2999999998</v>
      </c>
      <c r="DO48" s="142">
        <f t="shared" si="210"/>
        <v>-1347862.6000000006</v>
      </c>
      <c r="DP48" s="142">
        <f t="shared" si="210"/>
        <v>-1446355.1999999997</v>
      </c>
      <c r="DQ48" s="142">
        <f t="shared" si="210"/>
        <v>-1666163.2827990297</v>
      </c>
      <c r="DR48" s="142">
        <f t="shared" si="210"/>
        <v>-194498.59999999998</v>
      </c>
      <c r="DS48" s="142">
        <f t="shared" si="210"/>
        <v>-309318.69999999995</v>
      </c>
      <c r="DT48" s="142">
        <f t="shared" si="210"/>
        <v>-389683.19999999995</v>
      </c>
      <c r="DU48" s="142">
        <f t="shared" si="210"/>
        <v>-495279.39999999991</v>
      </c>
      <c r="DV48" s="142">
        <f t="shared" si="210"/>
        <v>-587292</v>
      </c>
      <c r="DW48" s="142">
        <f t="shared" si="210"/>
        <v>-681886.40000000037</v>
      </c>
      <c r="DX48" s="142">
        <f t="shared" si="210"/>
        <v>-796447.29999999981</v>
      </c>
      <c r="DY48" s="142">
        <f t="shared" si="210"/>
        <v>-895485</v>
      </c>
      <c r="DZ48" s="142">
        <f t="shared" si="210"/>
        <v>-1060356.2000000002</v>
      </c>
      <c r="EA48" s="142">
        <f t="shared" si="210"/>
        <v>-1223193.8999999994</v>
      </c>
      <c r="EB48" s="142">
        <f t="shared" si="210"/>
        <v>-1352269.7999999998</v>
      </c>
      <c r="EC48" s="142">
        <f t="shared" si="210"/>
        <v>-1632952.6995190391</v>
      </c>
      <c r="ED48" s="142">
        <f t="shared" si="210"/>
        <v>-185061</v>
      </c>
      <c r="EE48" s="142">
        <f t="shared" si="210"/>
        <v>-324338.79999999993</v>
      </c>
      <c r="EF48" s="142">
        <f t="shared" si="210"/>
        <v>-409769.19999999995</v>
      </c>
      <c r="EG48" s="142">
        <f t="shared" si="210"/>
        <v>-570920.10629214998</v>
      </c>
      <c r="EH48" s="142">
        <f t="shared" si="210"/>
        <v>-720228.7</v>
      </c>
      <c r="EI48" s="142">
        <f t="shared" si="210"/>
        <v>-805951.69999999972</v>
      </c>
      <c r="EJ48" s="142">
        <f t="shared" si="210"/>
        <v>-956832.69999999972</v>
      </c>
      <c r="EK48" s="142">
        <f t="shared" si="210"/>
        <v>-1058675.1000000001</v>
      </c>
      <c r="EL48" s="142">
        <f t="shared" si="210"/>
        <v>-1310855.9000000004</v>
      </c>
      <c r="EM48" s="142">
        <f t="shared" si="210"/>
        <v>-1527971.7000000002</v>
      </c>
      <c r="EN48" s="142">
        <f t="shared" si="210"/>
        <v>-1652880.7000000002</v>
      </c>
      <c r="EO48" s="142">
        <f t="shared" si="210"/>
        <v>-2018877.4029588308</v>
      </c>
      <c r="EP48" s="142">
        <f t="shared" ref="EP48:EQ48" si="211">IF(EP6="","",SUM(EP6-EP23))</f>
        <v>-221005.90000000002</v>
      </c>
      <c r="EQ48" s="142">
        <f t="shared" si="211"/>
        <v>-347901.80000000005</v>
      </c>
      <c r="ER48" s="142">
        <f t="shared" ref="ER48:ES48" si="212">IF(ER6="","",SUM(ER6-ER23))</f>
        <v>-525712.10000000009</v>
      </c>
      <c r="ES48" s="142">
        <f t="shared" si="212"/>
        <v>-670560.1227206802</v>
      </c>
      <c r="ET48" s="142">
        <f t="shared" ref="ET48:EU48" si="213">IF(ET6="","",SUM(ET6-ET23))</f>
        <v>-895892.93335385015</v>
      </c>
      <c r="EU48" s="142">
        <f t="shared" si="213"/>
        <v>-993551</v>
      </c>
      <c r="EV48" s="142">
        <f t="shared" ref="EV48:EW48" si="214">IF(EV6="","",SUM(EV6-EV23))</f>
        <v>-1153893.1999999997</v>
      </c>
      <c r="EW48" s="142">
        <f t="shared" si="214"/>
        <v>-1296692.5</v>
      </c>
      <c r="EX48" s="142">
        <f t="shared" ref="EX48:EY48" si="215">IF(EX6="","",SUM(EX6-EX23))</f>
        <v>-1547857.9000000004</v>
      </c>
      <c r="EY48" s="142">
        <f t="shared" si="215"/>
        <v>-1759258.8000000003</v>
      </c>
      <c r="EZ48" s="142">
        <f t="shared" ref="EZ48:FC48" si="216">IF(EZ6="","",SUM(EZ6-EZ23))</f>
        <v>-1925041.3088635113</v>
      </c>
      <c r="FA48" s="142">
        <f t="shared" si="216"/>
        <v>-2038511.5324910199</v>
      </c>
      <c r="FB48" s="142">
        <f t="shared" si="216"/>
        <v>-246019.46793913998</v>
      </c>
      <c r="FC48" s="142">
        <f t="shared" si="216"/>
        <v>-387022.30000000005</v>
      </c>
      <c r="FD48" s="142">
        <f t="shared" ref="FD48:FE48" si="217">IF(FD6="","",SUM(FD6-FD23))</f>
        <v>-566000.16710759024</v>
      </c>
      <c r="FE48" s="142">
        <f t="shared" si="217"/>
        <v>-780332.06048560026</v>
      </c>
      <c r="FF48" s="142">
        <f t="shared" ref="FF48:FG48" si="218">IF(FF6="","",SUM(FF6-FF23))</f>
        <v>-982627.20203630952</v>
      </c>
      <c r="FG48" s="142">
        <f t="shared" si="218"/>
        <v>-1120197.3086623098</v>
      </c>
      <c r="FH48" s="142">
        <f t="shared" ref="FH48:FI48" si="219">IF(FH6="","",SUM(FH6-FH23))</f>
        <v>-1380860.0228300202</v>
      </c>
      <c r="FI48" s="142">
        <f t="shared" si="219"/>
        <v>-1487531.3199945805</v>
      </c>
      <c r="FJ48" s="142">
        <f t="shared" ref="FJ48:FL48" si="220">IF(FJ6="","",SUM(FJ6-FJ23))</f>
        <v>-1704515.9393749395</v>
      </c>
      <c r="FK48" s="142">
        <f t="shared" si="220"/>
        <v>-1994012.7619868601</v>
      </c>
      <c r="FL48" s="142">
        <f t="shared" si="220"/>
        <v>-2160532.2800549399</v>
      </c>
      <c r="FM48" s="142">
        <f t="shared" ref="FM48:FO48" si="221">IF(FM6="","",SUM(FM6-FM23))</f>
        <v>-2517426.9313069014</v>
      </c>
      <c r="FN48" s="142">
        <f t="shared" si="221"/>
        <v>-163666.80000000005</v>
      </c>
      <c r="FO48" s="142">
        <f t="shared" si="221"/>
        <v>-361455.34292481001</v>
      </c>
      <c r="FP48" s="142">
        <f t="shared" ref="FP48:FQ48" si="222">IF(FP6="","",SUM(FP6-FP23))</f>
        <v>-558283.25720649981</v>
      </c>
      <c r="FQ48" s="142">
        <f t="shared" si="222"/>
        <v>-786352.27069885982</v>
      </c>
      <c r="FR48" s="142">
        <f t="shared" ref="FR48:FS48" si="223">IF(FR6="","",SUM(FR6-FR23))</f>
        <v>-1049419.0839244104</v>
      </c>
      <c r="FS48" s="142">
        <f t="shared" si="223"/>
        <v>-1365710.4858894707</v>
      </c>
      <c r="FT48" s="142">
        <f t="shared" ref="FT48:FU48" si="224">IF(FT6="","",SUM(FT6-FT23))</f>
        <v>-1630808.7200733097</v>
      </c>
      <c r="FU48" s="142">
        <f t="shared" si="224"/>
        <v>-2007063.2676736396</v>
      </c>
      <c r="FV48" s="142">
        <f t="shared" ref="FV48:FW48" si="225">IF(FV6="","",SUM(FV6-FV23))</f>
        <v>-2327127.9723766902</v>
      </c>
      <c r="FW48" s="142">
        <f t="shared" si="225"/>
        <v>-2498665.818082131</v>
      </c>
    </row>
    <row r="49" spans="1:179" x14ac:dyDescent="0.25">
      <c r="A49" s="140" t="s">
        <v>180</v>
      </c>
      <c r="B49" s="143">
        <v>-0.41822948999999998</v>
      </c>
      <c r="C49" s="143">
        <v>-0.42833278000000002</v>
      </c>
      <c r="D49" s="143">
        <v>-0.75128759000000001</v>
      </c>
      <c r="E49" s="143">
        <v>-0.4668196</v>
      </c>
      <c r="F49" s="143">
        <v>-0.47273272999999999</v>
      </c>
      <c r="G49" s="143">
        <v>-0.29236195999999998</v>
      </c>
      <c r="H49" s="143">
        <v>-0.44562302999999998</v>
      </c>
      <c r="I49" s="143">
        <v>-0.33726383999999998</v>
      </c>
      <c r="J49" s="143">
        <v>-0.99911631999999995</v>
      </c>
      <c r="K49" s="143">
        <v>-0.80260710999999996</v>
      </c>
      <c r="L49" s="143">
        <v>-0.75856367999999996</v>
      </c>
      <c r="M49" s="143">
        <v>-1.04760779</v>
      </c>
      <c r="N49" s="143">
        <v>-0.17164083999999999</v>
      </c>
      <c r="O49" s="143">
        <v>-9.3265580000000001E-2</v>
      </c>
      <c r="P49" s="143">
        <v>-0.31477993999999998</v>
      </c>
      <c r="Q49" s="143">
        <v>1.7867959999999999E-2</v>
      </c>
      <c r="R49" s="143">
        <v>7.7699969999999993E-2</v>
      </c>
      <c r="S49" s="143">
        <v>0.28806166</v>
      </c>
      <c r="T49" s="143">
        <v>0.37939402999999999</v>
      </c>
      <c r="U49" s="143">
        <v>0.43390336000000002</v>
      </c>
      <c r="V49" s="143">
        <v>-1.378649E-2</v>
      </c>
      <c r="W49" s="143">
        <v>0.15220886</v>
      </c>
      <c r="X49" s="143">
        <v>0.20118055000000001</v>
      </c>
      <c r="Y49" s="143">
        <v>0.56143052000000004</v>
      </c>
      <c r="Z49" s="143">
        <v>-4.3179189999999999E-2</v>
      </c>
      <c r="AA49" s="143">
        <v>8.3494869999999999E-2</v>
      </c>
      <c r="AB49" s="143">
        <v>0.28043815999999999</v>
      </c>
      <c r="AC49" s="143">
        <v>0.62833667000000004</v>
      </c>
      <c r="AD49" s="143">
        <v>0.68803581000000003</v>
      </c>
      <c r="AE49" s="143">
        <v>0.82419551999999996</v>
      </c>
      <c r="AF49" s="143">
        <v>1.0105052800000001</v>
      </c>
      <c r="AG49" s="143">
        <v>1.0337926200000001</v>
      </c>
      <c r="AH49" s="143">
        <v>0.65102610999999999</v>
      </c>
      <c r="AI49" s="143">
        <v>0.98533956</v>
      </c>
      <c r="AJ49" s="143">
        <v>0.74929290000000004</v>
      </c>
      <c r="AK49" s="143">
        <v>0.18373303999999999</v>
      </c>
      <c r="AL49" s="143">
        <v>-0.34429530000000003</v>
      </c>
      <c r="AM49" s="143">
        <v>-0.51405924999999997</v>
      </c>
      <c r="AN49" s="143">
        <v>-0.60587289</v>
      </c>
      <c r="AO49" s="143">
        <v>-0.72623678000000003</v>
      </c>
      <c r="AP49" s="143">
        <v>-1.0568542400000001</v>
      </c>
      <c r="AQ49" s="143">
        <v>-1.17657262</v>
      </c>
      <c r="AR49" s="143">
        <v>-1.38711612</v>
      </c>
      <c r="AS49" s="143">
        <v>-1.6996267700000001</v>
      </c>
      <c r="AT49" s="143">
        <v>-2.15102591</v>
      </c>
      <c r="AU49" s="143">
        <v>-2.1948081400000001</v>
      </c>
      <c r="AV49" s="143">
        <v>-2.6909694700000002</v>
      </c>
      <c r="AW49" s="143">
        <v>-3.27058421</v>
      </c>
      <c r="AX49" s="143">
        <v>-0.44337592999999997</v>
      </c>
      <c r="AY49" s="143">
        <v>-0.97216572000000001</v>
      </c>
      <c r="AZ49" s="143">
        <v>-1.3339253200000001</v>
      </c>
      <c r="BA49" s="143">
        <v>-1.4943156900000001</v>
      </c>
      <c r="BB49" s="143">
        <v>-1.82076671</v>
      </c>
      <c r="BC49" s="143">
        <v>-2.0558907099999999</v>
      </c>
      <c r="BD49" s="143">
        <v>-2.3454436099999998</v>
      </c>
      <c r="BE49" s="143">
        <v>-2.55660672</v>
      </c>
      <c r="BF49" s="143">
        <v>-3.11079997</v>
      </c>
      <c r="BG49" s="143">
        <v>-3.2903499699999998</v>
      </c>
      <c r="BH49" s="143">
        <v>-3.8836467799999999</v>
      </c>
      <c r="BI49" s="143">
        <v>-5.0736638899999997</v>
      </c>
      <c r="BJ49" s="143">
        <v>-0.63869076999999996</v>
      </c>
      <c r="BK49" s="143">
        <v>-1.08057593</v>
      </c>
      <c r="BL49" s="143">
        <v>-1.4795131100000001</v>
      </c>
      <c r="BM49" s="143">
        <v>-1.7328614600000001</v>
      </c>
      <c r="BN49" s="143">
        <v>-2.0282242699999999</v>
      </c>
      <c r="BO49" s="143">
        <v>-2.1063161199999998</v>
      </c>
      <c r="BP49" s="143">
        <v>-2.5235923900000001</v>
      </c>
      <c r="BQ49" s="143">
        <v>-2.7330152499999998</v>
      </c>
      <c r="BR49" s="143">
        <v>-3.1334301500000001</v>
      </c>
      <c r="BS49" s="143">
        <v>-3.48021797</v>
      </c>
      <c r="BT49" s="143">
        <v>-3.6953383400000002</v>
      </c>
      <c r="BU49" s="143">
        <v>-3.9557163900000001</v>
      </c>
      <c r="BV49" s="143">
        <v>-0.72617540000000003</v>
      </c>
      <c r="BW49" s="143">
        <v>-1.1661206900000001</v>
      </c>
      <c r="BX49" s="143">
        <v>-1.34966506</v>
      </c>
      <c r="BY49" s="143">
        <v>-1.5708819599999999</v>
      </c>
      <c r="BZ49" s="143">
        <v>-1.8236840400000001</v>
      </c>
      <c r="CA49" s="143">
        <v>-2.0784064199999999</v>
      </c>
      <c r="CB49" s="143">
        <v>-2.43438329</v>
      </c>
      <c r="CC49" s="143">
        <v>-2.8335107599999998</v>
      </c>
      <c r="CD49" s="143">
        <v>-3.1436589800000001</v>
      </c>
      <c r="CE49" s="143">
        <v>-3.4054592299999999</v>
      </c>
      <c r="CF49" s="143">
        <v>-3.8839426399999999</v>
      </c>
      <c r="CG49" s="143">
        <v>-4.2815776899999998</v>
      </c>
      <c r="CH49" s="143">
        <v>-0.85101073999999999</v>
      </c>
      <c r="CI49" s="143">
        <v>-1.2047692400000001</v>
      </c>
      <c r="CJ49" s="143">
        <v>-1.4115570500000001</v>
      </c>
      <c r="CK49" s="143">
        <v>-1.76705321</v>
      </c>
      <c r="CL49" s="143">
        <v>-2.0994263599999998</v>
      </c>
      <c r="CM49" s="143">
        <v>-2.3210937299999999</v>
      </c>
      <c r="CN49" s="143">
        <v>-2.9669404899999998</v>
      </c>
      <c r="CO49" s="143">
        <v>-3.38475167</v>
      </c>
      <c r="CP49" s="143">
        <v>-3.7616130700000001</v>
      </c>
      <c r="CQ49" s="143">
        <v>-4.1104011199999997</v>
      </c>
      <c r="CR49" s="143">
        <v>-4.5749305500000004</v>
      </c>
      <c r="CS49" s="143">
        <v>-5.3698026399999996</v>
      </c>
      <c r="CT49" s="143">
        <v>-0.71449887000000001</v>
      </c>
      <c r="CU49" s="143">
        <v>-1.1967108399999999</v>
      </c>
      <c r="CV49" s="143">
        <v>-1.49172105</v>
      </c>
      <c r="CW49" s="143">
        <v>-1.7027023999999999</v>
      </c>
      <c r="CX49" s="143">
        <v>-2.13039991</v>
      </c>
      <c r="CY49" s="143">
        <v>-2.56937164</v>
      </c>
      <c r="CZ49" s="143">
        <v>-3.1402340400000002</v>
      </c>
      <c r="DA49" s="143">
        <v>-3.4738085600000002</v>
      </c>
      <c r="DB49" s="143">
        <v>-3.9391679800000001</v>
      </c>
      <c r="DC49" s="143">
        <v>-4.4050166099999997</v>
      </c>
      <c r="DD49" s="143">
        <v>-4.9646999100000002</v>
      </c>
      <c r="DE49" s="143">
        <v>-5.6084543099999999</v>
      </c>
      <c r="DF49" s="143">
        <v>-0.76014599999999999</v>
      </c>
      <c r="DG49" s="143">
        <v>-0.98653402999999995</v>
      </c>
      <c r="DH49" s="143">
        <v>-1.5143660400000001</v>
      </c>
      <c r="DI49" s="143">
        <v>-1.8227909099999999</v>
      </c>
      <c r="DJ49" s="143">
        <v>-2.2996246</v>
      </c>
      <c r="DK49" s="143">
        <v>-2.74319209</v>
      </c>
      <c r="DL49" s="143">
        <v>-3.1790089099999999</v>
      </c>
      <c r="DM49" s="143">
        <v>-3.5946655299999999</v>
      </c>
      <c r="DN49" s="143">
        <v>-4.1975448699999998</v>
      </c>
      <c r="DO49" s="143">
        <v>-4.6031417799999996</v>
      </c>
      <c r="DP49" s="143">
        <v>-4.9395079700000002</v>
      </c>
      <c r="DQ49" s="143">
        <v>-5.6901815522180801</v>
      </c>
      <c r="DR49" s="143">
        <v>-0.62652258999999999</v>
      </c>
      <c r="DS49" s="143">
        <v>-0.99638327000000004</v>
      </c>
      <c r="DT49" s="143">
        <v>-1.25525493</v>
      </c>
      <c r="DU49" s="143">
        <v>-1.5954034100000001</v>
      </c>
      <c r="DV49" s="143">
        <v>-1.89179615</v>
      </c>
      <c r="DW49" s="143">
        <v>-2.1965054300000002</v>
      </c>
      <c r="DX49" s="143">
        <v>-2.5655311699999999</v>
      </c>
      <c r="DY49" s="143">
        <v>-2.8845532999999999</v>
      </c>
      <c r="DZ49" s="143">
        <v>-3.4156395399999999</v>
      </c>
      <c r="EA49" s="143">
        <v>-3.94017543</v>
      </c>
      <c r="EB49" s="143">
        <v>-4.3559571699999999</v>
      </c>
      <c r="EC49" s="143">
        <v>-5.2445454128691704</v>
      </c>
      <c r="ED49" s="143">
        <v>-0.56647681000000005</v>
      </c>
      <c r="EE49" s="143">
        <v>-0.99280997999999998</v>
      </c>
      <c r="EF49" s="143">
        <v>-1.2543147800000001</v>
      </c>
      <c r="EG49" s="143">
        <v>-1.7476018</v>
      </c>
      <c r="EH49" s="143">
        <v>-2.20463984</v>
      </c>
      <c r="EI49" s="143">
        <v>-2.4670402899999999</v>
      </c>
      <c r="EJ49" s="143">
        <v>-2.9288911799999999</v>
      </c>
      <c r="EK49" s="143">
        <v>-3.24063357</v>
      </c>
      <c r="EL49" s="143">
        <v>-4.0125659200000001</v>
      </c>
      <c r="EM49" s="143">
        <v>-4.6771633499999998</v>
      </c>
      <c r="EN49" s="143">
        <v>-5.0595132300000003</v>
      </c>
      <c r="EO49" s="143">
        <v>-6.1150643145702501</v>
      </c>
      <c r="EP49" s="143">
        <v>-0.63160605999999997</v>
      </c>
      <c r="EQ49" s="143">
        <v>-0.99425801000000003</v>
      </c>
      <c r="ER49" s="143">
        <v>-1.5024166699999999</v>
      </c>
      <c r="ES49" s="143">
        <v>-1.91444975</v>
      </c>
      <c r="ET49" s="143">
        <v>-2.5584221</v>
      </c>
      <c r="EU49" s="143">
        <v>-2.8394392900000001</v>
      </c>
      <c r="EV49" s="143">
        <v>-3.2976763999999998</v>
      </c>
      <c r="EW49" s="143">
        <v>-3.7057781900000002</v>
      </c>
      <c r="EX49" s="143">
        <v>-4.4235761699999996</v>
      </c>
      <c r="EY49" s="143">
        <v>-5.1177324000000004</v>
      </c>
      <c r="EZ49" s="143">
        <v>-5.5655473473128296</v>
      </c>
      <c r="FA49" s="143">
        <v>-5.8346650445505697</v>
      </c>
      <c r="FB49" s="143">
        <v>-0.678122471204748</v>
      </c>
      <c r="FC49" s="143">
        <v>-0.70657846351704101</v>
      </c>
      <c r="FD49" s="143">
        <v>-1.5117050297746519</v>
      </c>
      <c r="FE49" s="143">
        <v>-1.5117050297746519</v>
      </c>
      <c r="FF49" s="143">
        <v>-2.6244559101504898</v>
      </c>
      <c r="FG49" s="143">
        <v>-2.9918858761095501</v>
      </c>
      <c r="FH49" s="143">
        <v>-3.7904703762678502</v>
      </c>
      <c r="FI49" s="143">
        <v>-4.0832838296341496</v>
      </c>
      <c r="FJ49" s="143">
        <v>-4.6789081204883196</v>
      </c>
      <c r="FK49" s="143">
        <v>-5.4735789140458202</v>
      </c>
      <c r="FL49" s="143">
        <v>-5.9306761504578498</v>
      </c>
      <c r="FM49" s="143">
        <v>-6.9389783907569802</v>
      </c>
      <c r="FN49" s="143">
        <v>-0.42749962735777702</v>
      </c>
      <c r="FO49" s="143">
        <v>-0.25272797796812302</v>
      </c>
      <c r="FP49" s="143">
        <v>-1.45824305345803</v>
      </c>
      <c r="FQ49" s="143">
        <v>-2.2127846482350901</v>
      </c>
      <c r="FR49" s="143">
        <v>-2.9530511006334299</v>
      </c>
      <c r="FS49" s="143">
        <v>-3.8430908254695102</v>
      </c>
      <c r="FT49" s="143">
        <v>-4.7311990372859496</v>
      </c>
      <c r="FU49" s="143">
        <v>-5.82276491590176</v>
      </c>
      <c r="FV49" s="143">
        <v>-6.7513163788177897</v>
      </c>
      <c r="FW49" s="143">
        <v>-7.1679119940204297</v>
      </c>
    </row>
    <row r="50" spans="1:179" x14ac:dyDescent="0.25">
      <c r="A50" s="140" t="s">
        <v>181</v>
      </c>
      <c r="B50" s="142">
        <v>0</v>
      </c>
      <c r="C50" s="142">
        <v>0</v>
      </c>
      <c r="D50" s="142"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2">
        <v>0</v>
      </c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42">
        <v>0</v>
      </c>
      <c r="AI50" s="142">
        <v>0</v>
      </c>
      <c r="AJ50" s="142">
        <v>0</v>
      </c>
      <c r="AK50" s="142">
        <v>0</v>
      </c>
      <c r="AL50" s="142">
        <f t="shared" ref="AL50:BP50" si="226">IF(AL6="","",SUM(AL6-AL23+AL51))</f>
        <v>8191.8999999999942</v>
      </c>
      <c r="AM50" s="142">
        <f t="shared" si="226"/>
        <v>13626.5</v>
      </c>
      <c r="AN50" s="142">
        <f t="shared" si="226"/>
        <v>14749.79999999993</v>
      </c>
      <c r="AO50" s="142">
        <f t="shared" si="226"/>
        <v>18288.79999999993</v>
      </c>
      <c r="AP50" s="142">
        <f t="shared" si="226"/>
        <v>187945.19999999995</v>
      </c>
      <c r="AQ50" s="142">
        <f t="shared" si="226"/>
        <v>188349.30000000005</v>
      </c>
      <c r="AR50" s="142">
        <f t="shared" si="226"/>
        <v>183067.90000000014</v>
      </c>
      <c r="AS50" s="142">
        <f t="shared" si="226"/>
        <v>183052.80000000005</v>
      </c>
      <c r="AT50" s="142">
        <f t="shared" si="226"/>
        <v>189627</v>
      </c>
      <c r="AU50" s="142">
        <f t="shared" si="226"/>
        <v>197112.89999999991</v>
      </c>
      <c r="AV50" s="142">
        <f t="shared" si="226"/>
        <v>184447.30000000005</v>
      </c>
      <c r="AW50" s="142">
        <f t="shared" si="226"/>
        <v>124462.80000000028</v>
      </c>
      <c r="AX50" s="142">
        <f t="shared" si="226"/>
        <v>12465.900000000023</v>
      </c>
      <c r="AY50" s="142">
        <f t="shared" si="226"/>
        <v>-8175.4999999999418</v>
      </c>
      <c r="AZ50" s="142">
        <f t="shared" si="226"/>
        <v>-1073.7000000000116</v>
      </c>
      <c r="BA50" s="142">
        <f t="shared" si="226"/>
        <v>200.49999999988358</v>
      </c>
      <c r="BB50" s="142">
        <f t="shared" si="226"/>
        <v>-16354.500000000116</v>
      </c>
      <c r="BC50" s="142">
        <f t="shared" si="226"/>
        <v>-37100.900000000081</v>
      </c>
      <c r="BD50" s="142">
        <f t="shared" si="226"/>
        <v>-4488.1000000101048</v>
      </c>
      <c r="BE50" s="142">
        <f t="shared" si="226"/>
        <v>1042.3999999999069</v>
      </c>
      <c r="BF50" s="142">
        <f t="shared" si="226"/>
        <v>-22195.099999999977</v>
      </c>
      <c r="BG50" s="142">
        <f t="shared" si="226"/>
        <v>-6660.7999999998137</v>
      </c>
      <c r="BH50" s="142">
        <f t="shared" si="226"/>
        <v>-41057.499999999767</v>
      </c>
      <c r="BI50" s="142">
        <f t="shared" si="226"/>
        <v>-18417.40000000014</v>
      </c>
      <c r="BJ50" s="142">
        <f t="shared" si="226"/>
        <v>-8957.8999999999942</v>
      </c>
      <c r="BK50" s="142">
        <f t="shared" si="226"/>
        <v>5.8207660913467407E-11</v>
      </c>
      <c r="BL50" s="142">
        <f t="shared" si="226"/>
        <v>-15704.300000000047</v>
      </c>
      <c r="BM50" s="142">
        <f t="shared" si="226"/>
        <v>-4150.0000000999426</v>
      </c>
      <c r="BN50" s="142">
        <f t="shared" si="226"/>
        <v>-12294.399999999907</v>
      </c>
      <c r="BO50" s="142">
        <f t="shared" si="226"/>
        <v>14569.499999999825</v>
      </c>
      <c r="BP50" s="142">
        <f t="shared" si="226"/>
        <v>-8547.2000000099652</v>
      </c>
      <c r="BQ50" s="142">
        <f>IF(BQ6="","",SUM(BQ6-BQ23+BQ51))</f>
        <v>-13896.399999999907</v>
      </c>
      <c r="BR50" s="142">
        <f t="shared" ref="BR50" si="227">IF(BR6="","",SUM(BR6-BR23+BR51))</f>
        <v>1883.6999999999534</v>
      </c>
      <c r="BS50" s="142">
        <f t="shared" ref="BS50" si="228">IF(BS6="","",SUM(BS6-BS23+BS51))</f>
        <v>-42607.100000000093</v>
      </c>
      <c r="BT50" s="142">
        <f t="shared" ref="BT50:BW50" si="229">IF(BT6="","",SUM(BT6-BT23+BT51))</f>
        <v>-67038.59999999986</v>
      </c>
      <c r="BU50" s="142">
        <f t="shared" si="229"/>
        <v>-24465.70000000007</v>
      </c>
      <c r="BV50" s="142">
        <f t="shared" si="229"/>
        <v>0</v>
      </c>
      <c r="BW50" s="142">
        <f t="shared" si="229"/>
        <v>-0.20000000001164153</v>
      </c>
      <c r="BX50" s="142">
        <f>IF(BX6="","",SUM(BX6-BX23+BX51))</f>
        <v>-39418.699999999953</v>
      </c>
      <c r="BY50" s="142">
        <f t="shared" ref="BY50" si="230">IF(BY6="","",SUM(BY6-BY23+BY51))</f>
        <v>9.9999900034163147E-2</v>
      </c>
      <c r="BZ50" s="142">
        <f t="shared" ref="BZ50" si="231">IF(BZ6="","",SUM(BZ6-BZ23+BZ51))</f>
        <v>9.9999990139622241E-2</v>
      </c>
      <c r="CA50" s="142">
        <f t="shared" ref="CA50" si="232">IF(CA6="","",SUM(CA6-CA23+CA51))</f>
        <v>0.19999998994171619</v>
      </c>
      <c r="CB50" s="142">
        <f t="shared" ref="CB50" si="233">IF(CB6="","",SUM(CB6-CB23+CB51))</f>
        <v>0.39999990025535226</v>
      </c>
      <c r="CC50" s="142">
        <f t="shared" ref="CC50" si="234">IF(CC6="","",SUM(CC6-CC23+CC51))</f>
        <v>-185.30000009993091</v>
      </c>
      <c r="CD50" s="142">
        <f t="shared" ref="CD50" si="235">IF(CD6="","",SUM(CD6-CD23+CD51))</f>
        <v>-0.30000009993091226</v>
      </c>
      <c r="CE50" s="142">
        <f t="shared" ref="CE50" si="236">IF(CE6="","",SUM(CE6-CE23+CE51))</f>
        <v>0.29999989969655871</v>
      </c>
      <c r="CF50" s="142">
        <f t="shared" ref="CF50" si="237">IF(CF6="","",SUM(CF6-CF23+CF51))</f>
        <v>0</v>
      </c>
      <c r="CG50" s="142">
        <f t="shared" ref="CG50" si="238">IF(CG6="","",SUM(CG6-CG23+CG51))</f>
        <v>2433.0999999996275</v>
      </c>
      <c r="CH50" s="142">
        <f t="shared" ref="CH50" si="239">IF(CH6="","",SUM(CH6-CH23+CH51))</f>
        <v>-9.9999999976716936E-2</v>
      </c>
      <c r="CI50" s="142">
        <f t="shared" ref="CI50" si="240">IF(CI6="","",SUM(CI6-CI23+CI51))</f>
        <v>9.9999999976716936E-2</v>
      </c>
      <c r="CJ50" s="142">
        <f t="shared" ref="CJ50" si="241">IF(CJ6="","",SUM(CJ6-CJ23+CJ51))</f>
        <v>0.29999999998835847</v>
      </c>
      <c r="CK50" s="142">
        <f t="shared" ref="CK50" si="242">IF(CK6="","",SUM(CK6-CK23+CK51))</f>
        <v>1.1641532182693481E-10</v>
      </c>
      <c r="CL50" s="142">
        <f t="shared" ref="CL50" si="243">IF(CL6="","",SUM(CL6-CL23+CL51))</f>
        <v>-0.20000000018626451</v>
      </c>
      <c r="CM50" s="142">
        <f t="shared" ref="CM50" si="244">IF(CM6="","",SUM(CM6-CM23+CM51))</f>
        <v>0.20000000018626451</v>
      </c>
      <c r="CN50" s="142">
        <f t="shared" ref="CN50" si="245">IF(CN6="","",SUM(CN6-CN23+CN51))</f>
        <v>-0.39999999990686774</v>
      </c>
      <c r="CO50" s="142">
        <f t="shared" ref="CO50" si="246">IF(CO6="","",SUM(CO6-CO23+CO51))</f>
        <v>0.30000000027939677</v>
      </c>
      <c r="CP50" s="142">
        <f t="shared" ref="CP50" si="247">IF(CP6="","",SUM(CP6-CP23+CP51))</f>
        <v>0.5</v>
      </c>
      <c r="CQ50" s="142">
        <f t="shared" ref="CQ50" si="248">IF(CQ6="","",SUM(CQ6-CQ23+CQ51))</f>
        <v>0.5</v>
      </c>
      <c r="CR50" s="142">
        <f t="shared" ref="CR50" si="249">IF(CR6="","",SUM(CR6-CR23+CR51))</f>
        <v>-0.19999999995343387</v>
      </c>
      <c r="CS50" s="142">
        <f t="shared" ref="CS50" si="250">IF(CS6="","",SUM(CS6-CS23+CS51))</f>
        <v>0.1000000003259629</v>
      </c>
      <c r="CT50" s="142">
        <f t="shared" ref="CT50" si="251">IF(CT6="","",SUM(CT6-CT23+CT51))</f>
        <v>-9.9999999976716936E-2</v>
      </c>
      <c r="CU50" s="142">
        <f t="shared" ref="CU50" si="252">IF(CU6="","",SUM(CU6-CU23+CU51))</f>
        <v>-1.1641532182693481E-10</v>
      </c>
      <c r="CV50" s="142">
        <f t="shared" ref="CV50" si="253">IF(CV6="","",SUM(CV6-CV23+CV51))</f>
        <v>-0.69999999995343387</v>
      </c>
      <c r="CW50" s="142">
        <f t="shared" ref="CW50" si="254">IF(CW6="","",SUM(CW6-CW23+CW51))</f>
        <v>0</v>
      </c>
      <c r="CX50" s="142">
        <f t="shared" ref="CX50" si="255">IF(CX6="","",SUM(CX6-CX23+CX51))</f>
        <v>0</v>
      </c>
      <c r="CY50" s="142">
        <f t="shared" ref="CY50" si="256">IF(CY6="","",SUM(CY6-CY23+CY51))</f>
        <v>-9.9999999860301614E-2</v>
      </c>
      <c r="CZ50" s="142">
        <f t="shared" ref="CZ50:DG50" si="257">IF(CZ6="","",SUM(CZ6-CZ23+CZ51))</f>
        <v>-0.19999999972060323</v>
      </c>
      <c r="DA50" s="142">
        <f t="shared" si="257"/>
        <v>-1.1641532182693481E-10</v>
      </c>
      <c r="DB50" s="142">
        <f t="shared" si="257"/>
        <v>-2.3283064365386963E-10</v>
      </c>
      <c r="DC50" s="142">
        <f t="shared" si="257"/>
        <v>0.5</v>
      </c>
      <c r="DD50" s="142">
        <f t="shared" si="257"/>
        <v>0.10000000009313226</v>
      </c>
      <c r="DE50" s="142">
        <f t="shared" si="257"/>
        <v>1142.5999999998603</v>
      </c>
      <c r="DF50" s="142">
        <f t="shared" si="257"/>
        <v>9.9999999976716936E-2</v>
      </c>
      <c r="DG50" s="142">
        <f t="shared" si="257"/>
        <v>0.20000000001164153</v>
      </c>
      <c r="DH50" s="142">
        <f>IF(DH6="","",SUM(DH6-DH23+DH51))</f>
        <v>-2528</v>
      </c>
      <c r="DI50" s="142">
        <f t="shared" ref="DI50" si="258">IF(DI6="","",SUM(DI6-DI23+DI51))</f>
        <v>9.9999999976716936E-2</v>
      </c>
      <c r="DJ50" s="142">
        <f t="shared" ref="DJ50" si="259">IF(DJ6="","",SUM(DJ6-DJ23+DJ51))</f>
        <v>-0.30000000016298145</v>
      </c>
      <c r="DK50" s="142">
        <f t="shared" ref="DK50" si="260">IF(DK6="","",SUM(DK6-DK23+DK51))</f>
        <v>9.9999999976716936E-2</v>
      </c>
      <c r="DL50" s="142">
        <f t="shared" ref="DL50" si="261">IF(DL6="","",SUM(DL6-DL23+DL51))</f>
        <v>-0.10000000009313226</v>
      </c>
      <c r="DM50" s="142">
        <f t="shared" ref="DM50" si="262">IF(DM6="","",SUM(DM6-DM23+DM51))</f>
        <v>0.28000000002793968</v>
      </c>
      <c r="DN50" s="142">
        <f t="shared" ref="DN50" si="263">IF(DN6="","",SUM(DN6-DN23+DN51))</f>
        <v>0.10000000009313226</v>
      </c>
      <c r="DO50" s="142">
        <f t="shared" ref="DO50" si="264">IF(DO6="","",SUM(DO6-DO23+DO51))</f>
        <v>0.19999999948777258</v>
      </c>
      <c r="DP50" s="142">
        <f t="shared" ref="DP50" si="265">IF(DP6="","",SUM(DP6-DP23+DP51))</f>
        <v>0.1000000003259629</v>
      </c>
      <c r="DQ50" s="142">
        <f t="shared" ref="DQ50" si="266">IF(DQ6="","",SUM(DQ6-DQ23+DQ51))</f>
        <v>-1.1830034665763378E-2</v>
      </c>
      <c r="DR50" s="142">
        <f t="shared" ref="DR50" si="267">IF(DR6="","",SUM(DR6-DR23+DR51))</f>
        <v>-9.9999999976716936E-2</v>
      </c>
      <c r="DS50" s="142">
        <f t="shared" ref="DS50" si="268">IF(DS6="","",SUM(DS6-DS23+DS51))</f>
        <v>0.1000000000349246</v>
      </c>
      <c r="DT50" s="142">
        <f t="shared" ref="DT50" si="269">IF(DT6="","",SUM(DT6-DT23+DT51))</f>
        <v>0.1000000000349246</v>
      </c>
      <c r="DU50" s="142">
        <f t="shared" ref="DU50" si="270">IF(DU6="","",SUM(DU6-DU23+DU51))</f>
        <v>-9.9999999918509275E-2</v>
      </c>
      <c r="DV50" s="142">
        <f t="shared" ref="DV50" si="271">IF(DV6="","",SUM(DV6-DV23+DV51))</f>
        <v>0</v>
      </c>
      <c r="DW50" s="142">
        <f t="shared" ref="DW50" si="272">IF(DW6="","",SUM(DW6-DW23+DW51))</f>
        <v>0.19999999960418791</v>
      </c>
      <c r="DX50" s="142">
        <f t="shared" ref="DX50" si="273">IF(DX6="","",SUM(DX6-DX23+DX51))</f>
        <v>-0.29999999981373549</v>
      </c>
      <c r="DY50" s="142">
        <f t="shared" ref="DY50" si="274">IF(DY6="","",SUM(DY6-DY23+DY51))</f>
        <v>9.9999999976716936E-2</v>
      </c>
      <c r="DZ50" s="142">
        <f t="shared" ref="DZ50" si="275">IF(DZ6="","",SUM(DZ6-DZ23+DZ51))</f>
        <v>-0.10000000009313226</v>
      </c>
      <c r="EA50" s="142">
        <f t="shared" ref="EA50" si="276">IF(EA6="","",SUM(EA6-EA23+EA51))</f>
        <v>4.6566128730773926E-10</v>
      </c>
      <c r="EB50" s="142">
        <f t="shared" ref="EB50" si="277">IF(EB6="","",SUM(EB6-EB23+EB51))</f>
        <v>0.10000000009313226</v>
      </c>
      <c r="EC50" s="142">
        <f>IF(EC6="","",SUM(EC6-EC23+EC51))</f>
        <v>-6.65904744528234E-3</v>
      </c>
      <c r="ED50" s="142">
        <f t="shared" ref="ED50" si="278">IF(ED6="","",SUM(ED6-ED23+ED51))</f>
        <v>0</v>
      </c>
      <c r="EE50" s="142">
        <f t="shared" ref="EE50" si="279">IF(EE6="","",SUM(EE6-EE23+EE51))</f>
        <v>-0.19999999995343387</v>
      </c>
      <c r="EF50" s="142">
        <f t="shared" ref="EF50" si="280">IF(EF6="","",SUM(EF6-EF23+EF51))</f>
        <v>1.1000000000349246</v>
      </c>
      <c r="EG50" s="142">
        <f t="shared" ref="EG50" si="281">IF(EG6="","",SUM(EG6-EG23+EG51))</f>
        <v>9.3707849970087409E-2</v>
      </c>
      <c r="EH50" s="142">
        <f t="shared" ref="EH50" si="282">IF(EH6="","",SUM(EH6-EH23+EH51))</f>
        <v>-0.19999999995343387</v>
      </c>
      <c r="EI50" s="142">
        <f t="shared" ref="EI50" si="283">IF(EI6="","",SUM(EI6-EI23+EI51))</f>
        <v>-9.9999999743886292E-2</v>
      </c>
      <c r="EJ50" s="142">
        <f t="shared" ref="EJ50" si="284">IF(EJ6="","",SUM(EJ6-EJ23+EJ51))</f>
        <v>0.30000000027939677</v>
      </c>
      <c r="EK50" s="142">
        <f t="shared" ref="EK50" si="285">IF(EK6="","",SUM(EK6-EK23+EK51))</f>
        <v>-0.10000000009313226</v>
      </c>
      <c r="EL50" s="142">
        <f t="shared" ref="EL50" si="286">IF(EL6="","",SUM(EL6-EL23+EL51))</f>
        <v>-0.1000000003259629</v>
      </c>
      <c r="EM50" s="142">
        <f t="shared" ref="EM50" si="287">IF(EM6="","",SUM(EM6-EM23+EM51))</f>
        <v>-0.30000000027939677</v>
      </c>
      <c r="EN50" s="142">
        <f t="shared" ref="EN50" si="288">IF(EN6="","",SUM(EN6-EN23+EN51))</f>
        <v>-2.3283064365386963E-10</v>
      </c>
      <c r="EO50" s="142">
        <f t="shared" ref="EO50" si="289">IF(EO6="","",SUM(EO6-EO23+EO51))</f>
        <v>-3.5517160082235932E-2</v>
      </c>
      <c r="EP50" s="142">
        <f t="shared" ref="EP50:EQ50" si="290">IF(EP6="","",SUM(EP6-EP23+EP51))</f>
        <v>-2.9103830456733704E-11</v>
      </c>
      <c r="EQ50" s="142">
        <f t="shared" si="290"/>
        <v>-5.8207660913467407E-11</v>
      </c>
      <c r="ER50" s="142">
        <f t="shared" ref="ER50:ES50" si="291">IF(ER6="","",SUM(ER6-ER23+ER51))</f>
        <v>673.29999999993015</v>
      </c>
      <c r="ES50" s="142">
        <f t="shared" si="291"/>
        <v>-0.12765629298519343</v>
      </c>
      <c r="ET50" s="142">
        <f t="shared" ref="ET50:EU50" si="292">IF(ET6="","",SUM(ET6-ET23+ET51))</f>
        <v>-3.3353850129060447E-2</v>
      </c>
      <c r="EU50" s="142">
        <f t="shared" si="292"/>
        <v>0</v>
      </c>
      <c r="EV50" s="142">
        <f t="shared" ref="EV50:EW50" si="293">IF(EV6="","",SUM(EV6-EV23+EV51))</f>
        <v>-1.1999999997206032</v>
      </c>
      <c r="EW50" s="142">
        <f t="shared" si="293"/>
        <v>0.19999999995343387</v>
      </c>
      <c r="EX50" s="142">
        <f t="shared" ref="EX50:FC50" si="294">IF(EX6="","",SUM(EX6-EX23+EX51))</f>
        <v>-4.6566128730773926E-10</v>
      </c>
      <c r="EY50" s="142">
        <f t="shared" si="294"/>
        <v>9.999999962747097E-2</v>
      </c>
      <c r="EZ50" s="142">
        <f t="shared" si="294"/>
        <v>-1.3135699089616537E-2</v>
      </c>
      <c r="FA50" s="142">
        <f t="shared" si="294"/>
        <v>8.6785044986754656E-3</v>
      </c>
      <c r="FB50" s="142">
        <f t="shared" si="294"/>
        <v>5.887108322349377E-2</v>
      </c>
      <c r="FC50" s="142">
        <f t="shared" si="294"/>
        <v>-5.8207660913467407E-11</v>
      </c>
      <c r="FD50" s="142">
        <f t="shared" ref="FD50:FE50" si="295">IF(FD6="","",SUM(FD6-FD23+FD51))</f>
        <v>-1.180272875353694E-2</v>
      </c>
      <c r="FE50" s="142">
        <f t="shared" si="295"/>
        <v>3.9994514081627131E-2</v>
      </c>
      <c r="FF50" s="142">
        <f t="shared" ref="FF50:FG50" si="296">IF(FF6="","",SUM(FF6-FF23+FF51))</f>
        <v>0</v>
      </c>
      <c r="FG50" s="142">
        <f t="shared" si="296"/>
        <v>-1.9102727063000202E-2</v>
      </c>
      <c r="FH50" s="142">
        <f t="shared" ref="FH50:FL50" si="297">IF(FH6="","",SUM(FH6-FH23+FH51))</f>
        <v>-4.95219761505723E-2</v>
      </c>
      <c r="FI50" s="142">
        <f t="shared" si="297"/>
        <v>2.6784550631418824E-2</v>
      </c>
      <c r="FJ50" s="142">
        <f t="shared" si="297"/>
        <v>-2.6949704857543111E-2</v>
      </c>
      <c r="FK50" s="142">
        <f t="shared" si="297"/>
        <v>8.7736321613192558E-2</v>
      </c>
      <c r="FL50" s="142">
        <f t="shared" si="297"/>
        <v>1.0888821445405483E-2</v>
      </c>
      <c r="FM50" s="142">
        <f t="shared" ref="FM50:FO50" si="298">IF(FM6="","",SUM(FM6-FM23+FM51))</f>
        <v>6828.2408790327609</v>
      </c>
      <c r="FN50" s="142">
        <f t="shared" si="298"/>
        <v>-0.1000000000349246</v>
      </c>
      <c r="FO50" s="142">
        <f t="shared" si="298"/>
        <v>-7.4796469183638692E-2</v>
      </c>
      <c r="FP50" s="142">
        <f t="shared" ref="FP50:FQ50" si="299">IF(FP6="","",SUM(FP6-FP23+FP51))</f>
        <v>7.0321972947567701E-2</v>
      </c>
      <c r="FQ50" s="142">
        <f t="shared" si="299"/>
        <v>2.9338184278458357E-2</v>
      </c>
      <c r="FR50" s="142">
        <f t="shared" ref="FR50:FS50" si="300">IF(FR6="","",SUM(FR6-FR23+FR51))</f>
        <v>1.030242070555687E-2</v>
      </c>
      <c r="FS50" s="142">
        <f t="shared" si="300"/>
        <v>-1.5485979616641998E-2</v>
      </c>
      <c r="FT50" s="142">
        <f t="shared" ref="FT50:FU50" si="301">IF(FT6="","",SUM(FT6-FT23+FT51))</f>
        <v>-3.2161807641386986E-2</v>
      </c>
      <c r="FU50" s="142">
        <f t="shared" si="301"/>
        <v>7.171325059607625E-2</v>
      </c>
      <c r="FV50" s="142">
        <f t="shared" ref="FV50:FW50" si="302">IF(FV6="","",SUM(FV6-FV23+FV51))</f>
        <v>6.863896269351244E-3</v>
      </c>
      <c r="FW50" s="142">
        <f t="shared" si="302"/>
        <v>-5.4840408265590668E-3</v>
      </c>
    </row>
    <row r="51" spans="1:179" x14ac:dyDescent="0.25">
      <c r="A51" s="140" t="s">
        <v>182</v>
      </c>
      <c r="B51" s="143">
        <v>0</v>
      </c>
      <c r="C51" s="143">
        <v>0</v>
      </c>
      <c r="D51" s="143">
        <v>0</v>
      </c>
      <c r="E51" s="143">
        <v>0</v>
      </c>
      <c r="F51" s="143">
        <v>0</v>
      </c>
      <c r="G51" s="143">
        <v>0</v>
      </c>
      <c r="H51" s="143">
        <v>0</v>
      </c>
      <c r="I51" s="143">
        <v>0</v>
      </c>
      <c r="J51" s="143">
        <v>0</v>
      </c>
      <c r="K51" s="143">
        <v>0</v>
      </c>
      <c r="L51" s="143">
        <v>0</v>
      </c>
      <c r="M51" s="143">
        <v>0</v>
      </c>
      <c r="N51" s="143">
        <v>0</v>
      </c>
      <c r="O51" s="143">
        <v>0</v>
      </c>
      <c r="P51" s="143">
        <v>0</v>
      </c>
      <c r="Q51" s="143">
        <v>0</v>
      </c>
      <c r="R51" s="143">
        <v>0</v>
      </c>
      <c r="S51" s="143">
        <v>0</v>
      </c>
      <c r="T51" s="143">
        <v>0</v>
      </c>
      <c r="U51" s="143">
        <v>0</v>
      </c>
      <c r="V51" s="143">
        <v>0</v>
      </c>
      <c r="W51" s="143">
        <v>0</v>
      </c>
      <c r="X51" s="143">
        <v>0</v>
      </c>
      <c r="Y51" s="143">
        <v>0</v>
      </c>
      <c r="Z51" s="143">
        <v>0</v>
      </c>
      <c r="AA51" s="143">
        <v>0</v>
      </c>
      <c r="AB51" s="143">
        <v>0</v>
      </c>
      <c r="AC51" s="143">
        <v>0</v>
      </c>
      <c r="AD51" s="143">
        <v>0</v>
      </c>
      <c r="AE51" s="143">
        <v>0</v>
      </c>
      <c r="AF51" s="143">
        <v>0</v>
      </c>
      <c r="AG51" s="143">
        <v>0</v>
      </c>
      <c r="AH51" s="143">
        <v>0</v>
      </c>
      <c r="AI51" s="143">
        <v>0</v>
      </c>
      <c r="AJ51" s="143">
        <v>0</v>
      </c>
      <c r="AK51" s="143">
        <v>0</v>
      </c>
      <c r="AL51" s="143">
        <v>68516</v>
      </c>
      <c r="AM51" s="143">
        <v>103695</v>
      </c>
      <c r="AN51" s="143">
        <v>120905</v>
      </c>
      <c r="AO51" s="143">
        <v>145533</v>
      </c>
      <c r="AP51" s="143">
        <v>373117</v>
      </c>
      <c r="AQ51" s="143">
        <v>394497</v>
      </c>
      <c r="AR51" s="143">
        <v>426105</v>
      </c>
      <c r="AS51" s="143">
        <v>480845</v>
      </c>
      <c r="AT51" s="143">
        <v>566509</v>
      </c>
      <c r="AU51" s="143">
        <v>581666</v>
      </c>
      <c r="AV51" s="143">
        <v>655933</v>
      </c>
      <c r="AW51" s="143">
        <v>697503</v>
      </c>
      <c r="AX51" s="143">
        <v>99354</v>
      </c>
      <c r="AY51" s="143">
        <v>182339.20000000001</v>
      </c>
      <c r="AZ51" s="143">
        <v>260334.8</v>
      </c>
      <c r="BA51" s="143">
        <v>293040.59999999998</v>
      </c>
      <c r="BB51" s="143">
        <v>340460</v>
      </c>
      <c r="BC51" s="143">
        <v>365790.7</v>
      </c>
      <c r="BD51" s="143">
        <v>455147</v>
      </c>
      <c r="BE51" s="143">
        <v>502059</v>
      </c>
      <c r="BF51" s="143">
        <v>587426.4</v>
      </c>
      <c r="BG51" s="143">
        <v>638147</v>
      </c>
      <c r="BH51" s="143">
        <v>720018.3</v>
      </c>
      <c r="BI51" s="143">
        <v>975865.3</v>
      </c>
      <c r="BJ51" s="143">
        <v>127535</v>
      </c>
      <c r="BK51" s="143">
        <v>230927</v>
      </c>
      <c r="BL51" s="143">
        <v>300478.5</v>
      </c>
      <c r="BM51" s="143">
        <v>366175.2</v>
      </c>
      <c r="BN51" s="143">
        <v>421152</v>
      </c>
      <c r="BO51" s="143">
        <v>464704.7</v>
      </c>
      <c r="BP51" s="143">
        <v>530763</v>
      </c>
      <c r="BQ51" s="143">
        <v>570169</v>
      </c>
      <c r="BR51" s="143">
        <v>671520.7</v>
      </c>
      <c r="BS51" s="143">
        <v>701141</v>
      </c>
      <c r="BT51" s="143">
        <v>722682.3</v>
      </c>
      <c r="BU51" s="143">
        <v>820899.9</v>
      </c>
      <c r="BV51" s="143">
        <v>169717.4</v>
      </c>
      <c r="BW51" s="143">
        <v>272538.59999999998</v>
      </c>
      <c r="BX51" s="143">
        <v>276017</v>
      </c>
      <c r="BY51" s="143">
        <v>367137.3</v>
      </c>
      <c r="BZ51" s="143">
        <v>426220.7</v>
      </c>
      <c r="CA51" s="143">
        <v>485753</v>
      </c>
      <c r="CB51" s="143">
        <v>568950</v>
      </c>
      <c r="CC51" s="143">
        <v>662046</v>
      </c>
      <c r="CD51" s="143">
        <v>734717</v>
      </c>
      <c r="CE51" s="143">
        <v>795904</v>
      </c>
      <c r="CF51" s="143">
        <v>907732</v>
      </c>
      <c r="CG51" s="143">
        <v>1003098</v>
      </c>
      <c r="CH51" s="143">
        <v>211569.2</v>
      </c>
      <c r="CI51" s="143">
        <v>299517.09999999998</v>
      </c>
      <c r="CJ51" s="143">
        <v>350926.7</v>
      </c>
      <c r="CK51" s="143">
        <v>439306.1</v>
      </c>
      <c r="CL51" s="143">
        <v>521937</v>
      </c>
      <c r="CM51" s="143">
        <v>577046</v>
      </c>
      <c r="CN51" s="143">
        <v>737609</v>
      </c>
      <c r="CO51" s="143">
        <v>841481.5</v>
      </c>
      <c r="CP51" s="143">
        <v>935173</v>
      </c>
      <c r="CQ51" s="143">
        <v>1021885</v>
      </c>
      <c r="CR51" s="143">
        <v>1137370.7</v>
      </c>
      <c r="CS51" s="143">
        <v>1334983.7</v>
      </c>
      <c r="CT51" s="143">
        <v>194534.5</v>
      </c>
      <c r="CU51" s="143">
        <v>325825.09999999998</v>
      </c>
      <c r="CV51" s="143">
        <v>406146</v>
      </c>
      <c r="CW51" s="143">
        <v>463590</v>
      </c>
      <c r="CX51" s="143">
        <v>580038</v>
      </c>
      <c r="CY51" s="143">
        <v>699555.5</v>
      </c>
      <c r="CZ51" s="143">
        <v>854982.5</v>
      </c>
      <c r="DA51" s="143">
        <v>945804.1</v>
      </c>
      <c r="DB51" s="143">
        <v>1072506.2</v>
      </c>
      <c r="DC51" s="143">
        <v>1199342</v>
      </c>
      <c r="DD51" s="143">
        <v>1351725</v>
      </c>
      <c r="DE51" s="143">
        <v>1528140.7</v>
      </c>
      <c r="DF51" s="143">
        <v>222581.2</v>
      </c>
      <c r="DG51" s="143">
        <v>288870.8</v>
      </c>
      <c r="DH51" s="143">
        <v>440899</v>
      </c>
      <c r="DI51" s="143">
        <v>533738.1</v>
      </c>
      <c r="DJ51" s="143">
        <v>673361.1</v>
      </c>
      <c r="DK51" s="143">
        <v>803244.1</v>
      </c>
      <c r="DL51" s="143">
        <v>930857</v>
      </c>
      <c r="DM51" s="143">
        <v>1052567.3</v>
      </c>
      <c r="DN51" s="143">
        <v>1229098.3999999999</v>
      </c>
      <c r="DO51" s="143">
        <v>1347862.8</v>
      </c>
      <c r="DP51" s="143">
        <v>1446355.3</v>
      </c>
      <c r="DQ51" s="143">
        <v>1666163.2709689951</v>
      </c>
      <c r="DR51" s="143">
        <v>194498.5</v>
      </c>
      <c r="DS51" s="143">
        <v>309318.8</v>
      </c>
      <c r="DT51" s="143">
        <v>389683.3</v>
      </c>
      <c r="DU51" s="143">
        <v>495279.3</v>
      </c>
      <c r="DV51" s="143">
        <v>587292</v>
      </c>
      <c r="DW51" s="143">
        <v>681886.6</v>
      </c>
      <c r="DX51" s="143">
        <v>796447</v>
      </c>
      <c r="DY51" s="143">
        <v>895485.1</v>
      </c>
      <c r="DZ51" s="143">
        <v>1060356.1000000001</v>
      </c>
      <c r="EA51" s="143">
        <v>1223193.8999999999</v>
      </c>
      <c r="EB51" s="143">
        <v>1352269.9</v>
      </c>
      <c r="EC51" s="143">
        <v>1632952.6928599917</v>
      </c>
      <c r="ED51" s="143">
        <v>185061</v>
      </c>
      <c r="EE51" s="143">
        <v>324338.59999999998</v>
      </c>
      <c r="EF51" s="143">
        <v>409770.3</v>
      </c>
      <c r="EG51" s="143">
        <v>570920.19999999995</v>
      </c>
      <c r="EH51" s="143">
        <v>720228.5</v>
      </c>
      <c r="EI51" s="143">
        <v>805951.6</v>
      </c>
      <c r="EJ51" s="143">
        <v>956833</v>
      </c>
      <c r="EK51" s="143">
        <v>1058675</v>
      </c>
      <c r="EL51" s="143">
        <v>1310855.8</v>
      </c>
      <c r="EM51" s="143">
        <v>1527971.4</v>
      </c>
      <c r="EN51" s="143">
        <v>1652880.7</v>
      </c>
      <c r="EO51" s="143">
        <v>2018877.3674416707</v>
      </c>
      <c r="EP51" s="143">
        <v>221005.9</v>
      </c>
      <c r="EQ51" s="143">
        <v>347901.8</v>
      </c>
      <c r="ER51" s="143">
        <v>526385.4</v>
      </c>
      <c r="ES51" s="143">
        <v>670559.99506438721</v>
      </c>
      <c r="ET51" s="143">
        <v>895892.9</v>
      </c>
      <c r="EU51" s="143">
        <v>993551</v>
      </c>
      <c r="EV51" s="143">
        <v>1153892</v>
      </c>
      <c r="EW51" s="143">
        <v>1296692.7</v>
      </c>
      <c r="EX51" s="143">
        <v>1547857.9</v>
      </c>
      <c r="EY51" s="143">
        <v>1759258.9</v>
      </c>
      <c r="EZ51" s="143">
        <v>1925041.2957278122</v>
      </c>
      <c r="FA51" s="143">
        <v>2038511.5411695244</v>
      </c>
      <c r="FB51" s="143">
        <v>246019.52681022321</v>
      </c>
      <c r="FC51" s="143">
        <v>387022.3</v>
      </c>
      <c r="FD51" s="143">
        <v>566000.15530486149</v>
      </c>
      <c r="FE51" s="143">
        <v>780332.10048011434</v>
      </c>
      <c r="FF51" s="143">
        <v>982627.20203630952</v>
      </c>
      <c r="FG51" s="143">
        <v>1120197.2895595827</v>
      </c>
      <c r="FH51" s="143">
        <v>1380859.973308044</v>
      </c>
      <c r="FI51" s="143">
        <v>1487531.3467791311</v>
      </c>
      <c r="FJ51" s="143">
        <v>1704515.9124252347</v>
      </c>
      <c r="FK51" s="143">
        <v>1994012.8497231817</v>
      </c>
      <c r="FL51" s="143">
        <v>2160532.2909437614</v>
      </c>
      <c r="FM51" s="143">
        <v>2524255.1721859341</v>
      </c>
      <c r="FN51" s="143">
        <v>163666.70000000001</v>
      </c>
      <c r="FO51" s="143">
        <v>361455.26812834083</v>
      </c>
      <c r="FP51" s="143">
        <v>558283.32752847276</v>
      </c>
      <c r="FQ51" s="143">
        <v>786352.3000370441</v>
      </c>
      <c r="FR51" s="143">
        <v>1049419.0942268311</v>
      </c>
      <c r="FS51" s="143">
        <v>1365710.4704034911</v>
      </c>
      <c r="FT51" s="143">
        <v>1630808.6879115021</v>
      </c>
      <c r="FU51" s="143">
        <v>2007063.3393868902</v>
      </c>
      <c r="FV51" s="143">
        <v>2327127.9792405865</v>
      </c>
      <c r="FW51" s="143">
        <v>2498665.8125980902</v>
      </c>
    </row>
    <row r="52" spans="1:179" x14ac:dyDescent="0.25">
      <c r="A52" s="140" t="s">
        <v>183</v>
      </c>
      <c r="B52" s="143">
        <v>0</v>
      </c>
      <c r="C52" s="143">
        <v>0</v>
      </c>
      <c r="D52" s="143">
        <v>0</v>
      </c>
      <c r="E52" s="143">
        <v>0</v>
      </c>
      <c r="F52" s="143">
        <v>0</v>
      </c>
      <c r="G52" s="143">
        <v>0</v>
      </c>
      <c r="H52" s="143">
        <v>0</v>
      </c>
      <c r="I52" s="143">
        <v>0</v>
      </c>
      <c r="J52" s="143">
        <v>0</v>
      </c>
      <c r="K52" s="143">
        <v>0</v>
      </c>
      <c r="L52" s="143">
        <v>0</v>
      </c>
      <c r="M52" s="143">
        <v>0</v>
      </c>
      <c r="N52" s="143">
        <v>0</v>
      </c>
      <c r="O52" s="143">
        <v>0</v>
      </c>
      <c r="P52" s="143">
        <v>0</v>
      </c>
      <c r="Q52" s="143">
        <v>0</v>
      </c>
      <c r="R52" s="143">
        <v>0</v>
      </c>
      <c r="S52" s="143">
        <v>0</v>
      </c>
      <c r="T52" s="143">
        <v>0</v>
      </c>
      <c r="U52" s="143">
        <v>0</v>
      </c>
      <c r="V52" s="143">
        <v>0</v>
      </c>
      <c r="W52" s="143">
        <v>0</v>
      </c>
      <c r="X52" s="143">
        <v>0</v>
      </c>
      <c r="Y52" s="143">
        <v>0</v>
      </c>
      <c r="Z52" s="143">
        <v>0</v>
      </c>
      <c r="AA52" s="143">
        <v>0</v>
      </c>
      <c r="AB52" s="143">
        <v>0</v>
      </c>
      <c r="AC52" s="143">
        <v>0</v>
      </c>
      <c r="AD52" s="143">
        <v>0</v>
      </c>
      <c r="AE52" s="143">
        <v>0</v>
      </c>
      <c r="AF52" s="143">
        <v>0</v>
      </c>
      <c r="AG52" s="143">
        <v>0</v>
      </c>
      <c r="AH52" s="143">
        <v>0</v>
      </c>
      <c r="AI52" s="143">
        <v>0</v>
      </c>
      <c r="AJ52" s="143">
        <v>0</v>
      </c>
      <c r="AK52" s="143">
        <v>0</v>
      </c>
      <c r="AL52" s="143">
        <v>68516</v>
      </c>
      <c r="AM52" s="143">
        <v>103695</v>
      </c>
      <c r="AN52" s="143">
        <v>120905</v>
      </c>
      <c r="AO52" s="143">
        <v>145533</v>
      </c>
      <c r="AP52" s="143">
        <v>373117</v>
      </c>
      <c r="AQ52" s="143">
        <v>394497</v>
      </c>
      <c r="AR52" s="143">
        <v>426105</v>
      </c>
      <c r="AS52" s="143">
        <v>480845</v>
      </c>
      <c r="AT52" s="143">
        <v>566509</v>
      </c>
      <c r="AU52" s="143">
        <v>581666</v>
      </c>
      <c r="AV52" s="143">
        <v>655933</v>
      </c>
      <c r="AW52" s="143">
        <v>697503</v>
      </c>
      <c r="AX52" s="143">
        <v>105084</v>
      </c>
      <c r="AY52" s="143">
        <v>193763.7</v>
      </c>
      <c r="AZ52" s="143">
        <v>261287.3</v>
      </c>
      <c r="BA52" s="143">
        <v>295841.8</v>
      </c>
      <c r="BB52" s="143">
        <v>344346</v>
      </c>
      <c r="BC52" s="143">
        <v>370213.7</v>
      </c>
      <c r="BD52" s="143">
        <v>465869</v>
      </c>
      <c r="BE52" s="143">
        <v>512142</v>
      </c>
      <c r="BF52" s="143">
        <v>346676.5</v>
      </c>
      <c r="BG52" s="143">
        <v>399617</v>
      </c>
      <c r="BH52" s="143">
        <v>482933.8</v>
      </c>
      <c r="BI52" s="143">
        <v>729450.3</v>
      </c>
      <c r="BJ52" s="143">
        <v>134439</v>
      </c>
      <c r="BK52" s="143">
        <v>363895.1</v>
      </c>
      <c r="BL52" s="143">
        <v>436014.3</v>
      </c>
      <c r="BM52" s="143">
        <v>503629.2</v>
      </c>
      <c r="BN52" s="143">
        <v>556722</v>
      </c>
      <c r="BO52" s="143">
        <v>601149.9</v>
      </c>
      <c r="BP52" s="143">
        <v>672613</v>
      </c>
      <c r="BQ52" s="143">
        <v>708505</v>
      </c>
      <c r="BR52" s="143">
        <v>813841.7</v>
      </c>
      <c r="BS52" s="143">
        <v>845247</v>
      </c>
      <c r="BT52" s="143">
        <v>867325.2</v>
      </c>
      <c r="BU52" s="143">
        <v>932701.3</v>
      </c>
      <c r="BV52" s="143">
        <v>303604.09999999998</v>
      </c>
      <c r="BW52" s="143">
        <v>139009</v>
      </c>
      <c r="BX52" s="143">
        <v>413052</v>
      </c>
      <c r="BY52" s="143">
        <v>506360.3</v>
      </c>
      <c r="BZ52" s="143">
        <v>564946.6</v>
      </c>
      <c r="CA52" s="143">
        <v>626679</v>
      </c>
      <c r="CB52" s="143">
        <v>715578</v>
      </c>
      <c r="CC52" s="143">
        <v>809309</v>
      </c>
      <c r="CD52" s="143">
        <v>884527</v>
      </c>
      <c r="CE52" s="143">
        <v>947922</v>
      </c>
      <c r="CF52" s="143">
        <v>546216</v>
      </c>
      <c r="CG52" s="143">
        <v>651588</v>
      </c>
      <c r="CH52" s="143">
        <v>344322.1</v>
      </c>
      <c r="CI52" s="143">
        <v>432641.7</v>
      </c>
      <c r="CJ52" s="143">
        <v>485750.3</v>
      </c>
      <c r="CK52" s="143">
        <v>72848.100000000006</v>
      </c>
      <c r="CL52" s="143">
        <v>158701</v>
      </c>
      <c r="CM52" s="143">
        <v>204001</v>
      </c>
      <c r="CN52" s="143">
        <v>368990</v>
      </c>
      <c r="CO52" s="143">
        <v>472362</v>
      </c>
      <c r="CP52" s="143">
        <v>559048</v>
      </c>
      <c r="CQ52" s="143">
        <v>647768</v>
      </c>
      <c r="CR52" s="143">
        <v>763180.7</v>
      </c>
      <c r="CS52" s="143">
        <v>933627.7</v>
      </c>
      <c r="CT52" s="143">
        <v>199115.2</v>
      </c>
      <c r="CU52" s="143">
        <v>329940.5</v>
      </c>
      <c r="CV52" s="143">
        <v>520975</v>
      </c>
      <c r="CW52" s="143">
        <v>75661</v>
      </c>
      <c r="CX52" s="143">
        <v>167102</v>
      </c>
      <c r="CY52" s="143">
        <v>267027.90000000002</v>
      </c>
      <c r="CZ52" s="143">
        <v>440927.5</v>
      </c>
      <c r="DA52" s="143">
        <v>530871.1</v>
      </c>
      <c r="DB52" s="143">
        <v>628365.19999999995</v>
      </c>
      <c r="DC52" s="143">
        <v>752336</v>
      </c>
      <c r="DD52" s="143">
        <v>903238.7</v>
      </c>
      <c r="DE52" s="143">
        <v>1038619.1</v>
      </c>
      <c r="DF52" s="143">
        <v>225472.6</v>
      </c>
      <c r="DG52" s="143">
        <v>287665.2</v>
      </c>
      <c r="DH52" s="143">
        <v>-120303</v>
      </c>
      <c r="DI52" s="143">
        <v>-200.4</v>
      </c>
      <c r="DJ52" s="143">
        <v>139493.9</v>
      </c>
      <c r="DK52" s="143">
        <v>256068.9</v>
      </c>
      <c r="DL52" s="143">
        <v>379302</v>
      </c>
      <c r="DM52" s="143">
        <v>498665.3</v>
      </c>
      <c r="DN52" s="143">
        <v>666705.80000000005</v>
      </c>
      <c r="DO52" s="143">
        <v>784470.6</v>
      </c>
      <c r="DP52" s="143">
        <v>880146.5</v>
      </c>
      <c r="DQ52" s="143">
        <v>1063074.5714398602</v>
      </c>
      <c r="DR52" s="143">
        <v>193803.5</v>
      </c>
      <c r="DS52" s="143">
        <v>307026.2</v>
      </c>
      <c r="DT52" s="143">
        <v>385964.6</v>
      </c>
      <c r="DU52" s="143">
        <v>494154</v>
      </c>
      <c r="DV52" s="143">
        <v>583851.4</v>
      </c>
      <c r="DW52" s="143">
        <v>669222.30000000005</v>
      </c>
      <c r="DX52" s="143">
        <v>786628</v>
      </c>
      <c r="DY52" s="143">
        <v>885518.6</v>
      </c>
      <c r="DZ52" s="143">
        <v>1056985.8999999999</v>
      </c>
      <c r="EA52" s="143">
        <v>1189787</v>
      </c>
      <c r="EB52" s="143">
        <v>1319626.7</v>
      </c>
      <c r="EC52" s="143">
        <v>1472490.6187437701</v>
      </c>
      <c r="ED52" s="143">
        <v>188706</v>
      </c>
      <c r="EE52" s="143">
        <v>327583.8</v>
      </c>
      <c r="EF52" s="143">
        <v>419925.3</v>
      </c>
      <c r="EG52" s="143">
        <v>588435.1</v>
      </c>
      <c r="EH52" s="143">
        <v>731362.4</v>
      </c>
      <c r="EI52" s="143">
        <v>793660.8</v>
      </c>
      <c r="EJ52" s="143">
        <v>928274</v>
      </c>
      <c r="EK52" s="143">
        <v>1034697</v>
      </c>
      <c r="EL52" s="143">
        <v>1285473.5</v>
      </c>
      <c r="EM52" s="143">
        <v>1509007.1</v>
      </c>
      <c r="EN52" s="143">
        <v>1613834.3</v>
      </c>
      <c r="EO52" s="143">
        <v>1956885.58559019</v>
      </c>
      <c r="EP52" s="143">
        <v>219465.7</v>
      </c>
      <c r="EQ52" s="143">
        <v>339384.7</v>
      </c>
      <c r="ER52" s="143">
        <v>528795.30000000005</v>
      </c>
      <c r="ES52" s="143">
        <v>680692.98373035796</v>
      </c>
      <c r="ET52" s="143">
        <v>904693.7</v>
      </c>
      <c r="EU52" s="143">
        <v>993250.7</v>
      </c>
      <c r="EV52" s="143">
        <v>1148914</v>
      </c>
      <c r="EW52" s="143">
        <v>1294899.3999999999</v>
      </c>
      <c r="EX52" s="143">
        <v>1548643.6</v>
      </c>
      <c r="EY52" s="143">
        <v>1766476.7</v>
      </c>
      <c r="EZ52" s="143">
        <v>1906267.64314907</v>
      </c>
      <c r="FA52" s="143">
        <v>1897756.94777404</v>
      </c>
      <c r="FB52" s="143">
        <v>242309.2</v>
      </c>
      <c r="FC52" s="143">
        <v>382495.3</v>
      </c>
      <c r="FD52" s="143">
        <v>564153.7390319081</v>
      </c>
      <c r="FE52" s="143">
        <v>787205.73524028307</v>
      </c>
      <c r="FF52" s="143">
        <v>987446.95454708533</v>
      </c>
      <c r="FG52" s="143">
        <v>1118483.90488476</v>
      </c>
      <c r="FH52" s="143">
        <v>1344560.29608476</v>
      </c>
      <c r="FI52" s="143">
        <v>1454028.9537480699</v>
      </c>
      <c r="FJ52" s="143">
        <v>1675686.72430112</v>
      </c>
      <c r="FK52" s="143">
        <v>1751098.53097342</v>
      </c>
      <c r="FL52" s="143">
        <v>1047517.431744396</v>
      </c>
      <c r="FM52" s="143">
        <v>1405665.4212793799</v>
      </c>
      <c r="FN52" s="143">
        <v>165978.29999999999</v>
      </c>
      <c r="FO52" s="143">
        <v>367994.57999174204</v>
      </c>
      <c r="FP52" s="143">
        <v>570045.09276268992</v>
      </c>
      <c r="FQ52" s="143">
        <v>517378.579679702</v>
      </c>
      <c r="FR52" s="143">
        <v>618952.37036406901</v>
      </c>
      <c r="FS52" s="143">
        <v>904743.2567022891</v>
      </c>
      <c r="FT52" s="143">
        <v>1227121.2473265</v>
      </c>
      <c r="FU52" s="143">
        <v>1605720.2693868901</v>
      </c>
      <c r="FV52" s="143">
        <v>1619812.1915814499</v>
      </c>
      <c r="FW52" s="143">
        <v>1799225.67581761</v>
      </c>
    </row>
    <row r="53" spans="1:179" x14ac:dyDescent="0.25">
      <c r="A53" s="140" t="s">
        <v>184</v>
      </c>
      <c r="B53" s="143">
        <v>0</v>
      </c>
      <c r="C53" s="143">
        <v>0</v>
      </c>
      <c r="D53" s="143">
        <v>0</v>
      </c>
      <c r="E53" s="143">
        <v>0</v>
      </c>
      <c r="F53" s="143">
        <v>0</v>
      </c>
      <c r="G53" s="143">
        <v>0</v>
      </c>
      <c r="H53" s="143">
        <v>0</v>
      </c>
      <c r="I53" s="143">
        <v>0</v>
      </c>
      <c r="J53" s="143">
        <v>0</v>
      </c>
      <c r="K53" s="143">
        <v>0</v>
      </c>
      <c r="L53" s="143">
        <v>0</v>
      </c>
      <c r="M53" s="143">
        <v>0</v>
      </c>
      <c r="N53" s="143">
        <v>0</v>
      </c>
      <c r="O53" s="143">
        <v>0</v>
      </c>
      <c r="P53" s="143">
        <v>0</v>
      </c>
      <c r="Q53" s="143">
        <v>0</v>
      </c>
      <c r="R53" s="143">
        <v>0</v>
      </c>
      <c r="S53" s="143">
        <v>0</v>
      </c>
      <c r="T53" s="143">
        <v>0</v>
      </c>
      <c r="U53" s="143">
        <v>0</v>
      </c>
      <c r="V53" s="143">
        <v>0</v>
      </c>
      <c r="W53" s="143">
        <v>0</v>
      </c>
      <c r="X53" s="143">
        <v>0</v>
      </c>
      <c r="Y53" s="143">
        <v>0</v>
      </c>
      <c r="Z53" s="143">
        <v>0</v>
      </c>
      <c r="AA53" s="143">
        <v>0</v>
      </c>
      <c r="AB53" s="143">
        <v>0</v>
      </c>
      <c r="AC53" s="143">
        <v>0</v>
      </c>
      <c r="AD53" s="143">
        <v>0</v>
      </c>
      <c r="AE53" s="143">
        <v>0</v>
      </c>
      <c r="AF53" s="143">
        <v>0</v>
      </c>
      <c r="AG53" s="143">
        <v>0</v>
      </c>
      <c r="AH53" s="143">
        <v>0</v>
      </c>
      <c r="AI53" s="143">
        <v>0</v>
      </c>
      <c r="AJ53" s="143">
        <v>0</v>
      </c>
      <c r="AK53" s="143">
        <v>0</v>
      </c>
      <c r="AL53" s="143">
        <v>-5281</v>
      </c>
      <c r="AM53" s="143">
        <v>-6494</v>
      </c>
      <c r="AN53" s="143">
        <v>-8869</v>
      </c>
      <c r="AO53" s="143">
        <v>-13221</v>
      </c>
      <c r="AP53" s="143">
        <v>-187292</v>
      </c>
      <c r="AQ53" s="143">
        <v>-187183</v>
      </c>
      <c r="AR53" s="143">
        <v>-184753</v>
      </c>
      <c r="AS53" s="143">
        <v>-183719</v>
      </c>
      <c r="AT53" s="143">
        <v>-187049</v>
      </c>
      <c r="AU53" s="143">
        <v>-188510</v>
      </c>
      <c r="AV53" s="143">
        <v>-188989</v>
      </c>
      <c r="AW53" s="143">
        <v>-186310</v>
      </c>
      <c r="AX53" s="143">
        <v>-5730</v>
      </c>
      <c r="AY53" s="143">
        <v>-11424.5</v>
      </c>
      <c r="AZ53" s="143">
        <v>-952.5</v>
      </c>
      <c r="BA53" s="143">
        <v>-2801.2</v>
      </c>
      <c r="BB53" s="143">
        <v>-3886</v>
      </c>
      <c r="BC53" s="143">
        <v>-4423</v>
      </c>
      <c r="BD53" s="143">
        <v>-10722</v>
      </c>
      <c r="BE53" s="143">
        <v>-10083</v>
      </c>
      <c r="BF53" s="143">
        <v>240749.9</v>
      </c>
      <c r="BG53" s="143">
        <v>238530</v>
      </c>
      <c r="BH53" s="143">
        <v>237084.5</v>
      </c>
      <c r="BI53" s="143">
        <v>246415</v>
      </c>
      <c r="BJ53" s="143">
        <v>-6904</v>
      </c>
      <c r="BK53" s="143">
        <v>-132968.1</v>
      </c>
      <c r="BL53" s="143">
        <v>-135535.79999999999</v>
      </c>
      <c r="BM53" s="143">
        <v>-137454</v>
      </c>
      <c r="BN53" s="143">
        <v>-135570</v>
      </c>
      <c r="BO53" s="143">
        <v>-136445.20000000001</v>
      </c>
      <c r="BP53" s="143">
        <v>-141850</v>
      </c>
      <c r="BQ53" s="143">
        <v>-138336</v>
      </c>
      <c r="BR53" s="143">
        <v>-142321</v>
      </c>
      <c r="BS53" s="143">
        <v>-144106</v>
      </c>
      <c r="BT53" s="143">
        <v>-144642.9</v>
      </c>
      <c r="BU53" s="143">
        <v>-111801.4</v>
      </c>
      <c r="BV53" s="143">
        <v>-133886.70000000001</v>
      </c>
      <c r="BW53" s="143">
        <v>133529.60000000001</v>
      </c>
      <c r="BX53" s="143">
        <v>-137035</v>
      </c>
      <c r="BY53" s="143">
        <v>-139223</v>
      </c>
      <c r="BZ53" s="143">
        <v>-138725.9</v>
      </c>
      <c r="CA53" s="143">
        <v>-140926</v>
      </c>
      <c r="CB53" s="143">
        <v>-146628</v>
      </c>
      <c r="CC53" s="143">
        <v>-147263</v>
      </c>
      <c r="CD53" s="143">
        <v>-149810</v>
      </c>
      <c r="CE53" s="143">
        <v>-152018</v>
      </c>
      <c r="CF53" s="143">
        <v>361516</v>
      </c>
      <c r="CG53" s="143">
        <v>351510</v>
      </c>
      <c r="CH53" s="143">
        <v>-132752.9</v>
      </c>
      <c r="CI53" s="143">
        <v>-133124.6</v>
      </c>
      <c r="CJ53" s="143">
        <v>-134823.6</v>
      </c>
      <c r="CK53" s="143">
        <v>366458</v>
      </c>
      <c r="CL53" s="143">
        <v>363236</v>
      </c>
      <c r="CM53" s="143">
        <v>373045</v>
      </c>
      <c r="CN53" s="143">
        <v>368619</v>
      </c>
      <c r="CO53" s="143">
        <v>369119.5</v>
      </c>
      <c r="CP53" s="143">
        <v>376125</v>
      </c>
      <c r="CQ53" s="143">
        <v>374117</v>
      </c>
      <c r="CR53" s="143">
        <v>374190</v>
      </c>
      <c r="CS53" s="143">
        <v>401356</v>
      </c>
      <c r="CT53" s="143">
        <v>-4580.7</v>
      </c>
      <c r="CU53" s="143">
        <v>-4115.3999999999996</v>
      </c>
      <c r="CV53" s="143">
        <v>-114829</v>
      </c>
      <c r="CW53" s="143">
        <v>387929</v>
      </c>
      <c r="CX53" s="143">
        <v>412936</v>
      </c>
      <c r="CY53" s="143">
        <v>432527.6</v>
      </c>
      <c r="CZ53" s="143">
        <v>414055</v>
      </c>
      <c r="DA53" s="143">
        <v>414933</v>
      </c>
      <c r="DB53" s="143">
        <v>444141</v>
      </c>
      <c r="DC53" s="143">
        <v>447006</v>
      </c>
      <c r="DD53" s="143">
        <v>448486.3</v>
      </c>
      <c r="DE53" s="143">
        <v>489521.6</v>
      </c>
      <c r="DF53" s="143">
        <v>-2891.4</v>
      </c>
      <c r="DG53" s="143">
        <v>1205.5999999999999</v>
      </c>
      <c r="DH53" s="143">
        <v>561202</v>
      </c>
      <c r="DI53" s="143">
        <v>533938.5</v>
      </c>
      <c r="DJ53" s="143">
        <v>533867.19999999995</v>
      </c>
      <c r="DK53" s="143">
        <v>547175.19999999995</v>
      </c>
      <c r="DL53" s="143">
        <v>551555</v>
      </c>
      <c r="DM53" s="143">
        <v>553902</v>
      </c>
      <c r="DN53" s="143">
        <v>562392.6</v>
      </c>
      <c r="DO53" s="143">
        <v>563392.19999999995</v>
      </c>
      <c r="DP53" s="143">
        <v>566208.80000000005</v>
      </c>
      <c r="DQ53" s="143">
        <v>603088.69952913478</v>
      </c>
      <c r="DR53" s="143">
        <v>695</v>
      </c>
      <c r="DS53" s="143">
        <v>2292.6</v>
      </c>
      <c r="DT53" s="143">
        <v>3718.7</v>
      </c>
      <c r="DU53" s="143">
        <v>1125.3</v>
      </c>
      <c r="DV53" s="143">
        <v>3440.6</v>
      </c>
      <c r="DW53" s="143">
        <v>12664.3</v>
      </c>
      <c r="DX53" s="143">
        <v>9819</v>
      </c>
      <c r="DY53" s="143">
        <v>9966.5</v>
      </c>
      <c r="DZ53" s="143">
        <v>3370.2</v>
      </c>
      <c r="EA53" s="143">
        <v>33406.9</v>
      </c>
      <c r="EB53" s="143">
        <v>32643.200000000001</v>
      </c>
      <c r="EC53" s="143">
        <v>160462.07411622169</v>
      </c>
      <c r="ED53" s="143">
        <v>-3645</v>
      </c>
      <c r="EE53" s="143">
        <v>-3245.2</v>
      </c>
      <c r="EF53" s="143">
        <v>-10155</v>
      </c>
      <c r="EG53" s="143">
        <v>-17514.900000000001</v>
      </c>
      <c r="EH53" s="143">
        <v>-11133.9</v>
      </c>
      <c r="EI53" s="143">
        <v>12290.8</v>
      </c>
      <c r="EJ53" s="143">
        <v>28559</v>
      </c>
      <c r="EK53" s="143">
        <v>23978</v>
      </c>
      <c r="EL53" s="143">
        <v>25382.3</v>
      </c>
      <c r="EM53" s="143">
        <v>18964.3</v>
      </c>
      <c r="EN53" s="143">
        <v>39046.400000000001</v>
      </c>
      <c r="EO53" s="143">
        <v>61991.78185148078</v>
      </c>
      <c r="EP53" s="143">
        <v>1540.2</v>
      </c>
      <c r="EQ53" s="143">
        <v>8517.1</v>
      </c>
      <c r="ER53" s="143">
        <v>-2409.9</v>
      </c>
      <c r="ES53" s="143">
        <v>-10132.988665970761</v>
      </c>
      <c r="ET53" s="143">
        <v>-8800.7999999999993</v>
      </c>
      <c r="EU53" s="143">
        <v>300.3</v>
      </c>
      <c r="EV53" s="143">
        <v>4978</v>
      </c>
      <c r="EW53" s="143">
        <v>1793.3</v>
      </c>
      <c r="EX53" s="143">
        <v>-785.7</v>
      </c>
      <c r="EY53" s="143">
        <v>-7217.8</v>
      </c>
      <c r="EZ53" s="143">
        <v>18773.652578742316</v>
      </c>
      <c r="FA53" s="143">
        <v>140754.59339548435</v>
      </c>
      <c r="FB53" s="143">
        <v>3710.3268102232</v>
      </c>
      <c r="FC53" s="143">
        <v>4527</v>
      </c>
      <c r="FD53" s="143">
        <v>1846.4162729533309</v>
      </c>
      <c r="FE53" s="143">
        <v>-6873.6347601686721</v>
      </c>
      <c r="FF53" s="143">
        <v>-4819.752510775772</v>
      </c>
      <c r="FG53" s="143">
        <v>1713.3846748226897</v>
      </c>
      <c r="FH53" s="143">
        <v>36299.677223284096</v>
      </c>
      <c r="FI53" s="143">
        <v>33502.39303106127</v>
      </c>
      <c r="FJ53" s="143">
        <v>28829.188124114742</v>
      </c>
      <c r="FK53" s="143">
        <v>242914.31874976173</v>
      </c>
      <c r="FL53" s="143">
        <v>1113014.8591993656</v>
      </c>
      <c r="FM53" s="143">
        <v>1118589.7509065543</v>
      </c>
      <c r="FN53" s="143">
        <v>-2311.6</v>
      </c>
      <c r="FO53" s="143">
        <v>-6539.3118634011989</v>
      </c>
      <c r="FP53" s="143">
        <v>-11761.765234217124</v>
      </c>
      <c r="FQ53" s="143">
        <v>268973.7203573421</v>
      </c>
      <c r="FR53" s="143">
        <v>430466.7238627621</v>
      </c>
      <c r="FS53" s="143">
        <v>460967.21370120201</v>
      </c>
      <c r="FT53" s="143">
        <v>403687.44058500207</v>
      </c>
      <c r="FU53" s="143">
        <v>401343.07</v>
      </c>
      <c r="FV53" s="143">
        <v>707315.78765913658</v>
      </c>
      <c r="FW53" s="143">
        <v>699440.13678047655</v>
      </c>
    </row>
    <row r="56" spans="1:179" x14ac:dyDescent="0.25">
      <c r="A56" s="144" t="s">
        <v>185</v>
      </c>
      <c r="B56" s="144" t="s">
        <v>2</v>
      </c>
      <c r="C56" s="144" t="s">
        <v>3</v>
      </c>
      <c r="D56" s="144" t="s">
        <v>4</v>
      </c>
      <c r="E56" s="144" t="s">
        <v>5</v>
      </c>
      <c r="F56" s="144" t="s">
        <v>6</v>
      </c>
      <c r="G56" s="144" t="s">
        <v>7</v>
      </c>
      <c r="H56" s="144" t="s">
        <v>8</v>
      </c>
      <c r="I56" s="144" t="s">
        <v>9</v>
      </c>
      <c r="J56" s="144" t="s">
        <v>10</v>
      </c>
      <c r="K56" s="144" t="s">
        <v>11</v>
      </c>
      <c r="L56" s="144" t="s">
        <v>12</v>
      </c>
      <c r="M56" s="144" t="s">
        <v>13</v>
      </c>
      <c r="N56" s="144" t="s">
        <v>14</v>
      </c>
      <c r="O56" s="144" t="s">
        <v>15</v>
      </c>
      <c r="P56" s="144" t="s">
        <v>16</v>
      </c>
      <c r="Q56" s="144" t="s">
        <v>17</v>
      </c>
      <c r="R56" s="144" t="s">
        <v>18</v>
      </c>
      <c r="S56" s="144" t="s">
        <v>19</v>
      </c>
      <c r="T56" s="144" t="s">
        <v>20</v>
      </c>
      <c r="U56" s="144" t="s">
        <v>21</v>
      </c>
      <c r="V56" s="144" t="s">
        <v>22</v>
      </c>
      <c r="W56" s="144" t="s">
        <v>23</v>
      </c>
      <c r="X56" s="144" t="s">
        <v>24</v>
      </c>
      <c r="Y56" s="144" t="s">
        <v>25</v>
      </c>
      <c r="Z56" s="144" t="s">
        <v>26</v>
      </c>
      <c r="AA56" s="144" t="s">
        <v>27</v>
      </c>
      <c r="AB56" s="144" t="s">
        <v>28</v>
      </c>
      <c r="AC56" s="144" t="s">
        <v>29</v>
      </c>
      <c r="AD56" s="144" t="s">
        <v>30</v>
      </c>
      <c r="AE56" s="144" t="s">
        <v>31</v>
      </c>
      <c r="AF56" s="144" t="s">
        <v>32</v>
      </c>
      <c r="AG56" s="144" t="s">
        <v>33</v>
      </c>
      <c r="AH56" s="144" t="s">
        <v>34</v>
      </c>
      <c r="AI56" s="144" t="s">
        <v>35</v>
      </c>
      <c r="AJ56" s="144" t="s">
        <v>36</v>
      </c>
      <c r="AK56" s="144" t="s">
        <v>37</v>
      </c>
      <c r="AL56" s="144" t="s">
        <v>38</v>
      </c>
      <c r="AM56" s="144" t="s">
        <v>39</v>
      </c>
      <c r="AN56" s="144" t="s">
        <v>40</v>
      </c>
      <c r="AO56" s="144" t="s">
        <v>41</v>
      </c>
      <c r="AP56" s="144" t="s">
        <v>42</v>
      </c>
      <c r="AQ56" s="144" t="s">
        <v>43</v>
      </c>
      <c r="AR56" s="144" t="s">
        <v>44</v>
      </c>
      <c r="AS56" s="144" t="s">
        <v>45</v>
      </c>
      <c r="AT56" s="144" t="s">
        <v>46</v>
      </c>
      <c r="AU56" s="144" t="s">
        <v>47</v>
      </c>
      <c r="AV56" s="144" t="s">
        <v>48</v>
      </c>
      <c r="AW56" s="144" t="s">
        <v>49</v>
      </c>
      <c r="AX56" s="144" t="s">
        <v>50</v>
      </c>
      <c r="AY56" s="144" t="s">
        <v>51</v>
      </c>
      <c r="AZ56" s="144" t="s">
        <v>52</v>
      </c>
      <c r="BA56" s="144" t="s">
        <v>53</v>
      </c>
      <c r="BB56" s="144" t="s">
        <v>54</v>
      </c>
      <c r="BC56" s="144" t="s">
        <v>55</v>
      </c>
      <c r="BD56" s="144" t="s">
        <v>56</v>
      </c>
      <c r="BE56" s="144" t="s">
        <v>57</v>
      </c>
      <c r="BF56" s="144" t="s">
        <v>58</v>
      </c>
      <c r="BG56" s="144" t="s">
        <v>59</v>
      </c>
      <c r="BH56" s="144" t="s">
        <v>60</v>
      </c>
      <c r="BI56" s="144" t="s">
        <v>61</v>
      </c>
      <c r="BJ56" s="144" t="s">
        <v>62</v>
      </c>
      <c r="BK56" s="144" t="s">
        <v>63</v>
      </c>
      <c r="BL56" s="144" t="s">
        <v>64</v>
      </c>
      <c r="BM56" s="144" t="s">
        <v>65</v>
      </c>
      <c r="BN56" s="144" t="s">
        <v>66</v>
      </c>
      <c r="BO56" s="144" t="s">
        <v>67</v>
      </c>
      <c r="BP56" s="144" t="s">
        <v>68</v>
      </c>
      <c r="BQ56" s="144" t="s">
        <v>69</v>
      </c>
      <c r="BR56" s="144" t="s">
        <v>70</v>
      </c>
      <c r="BS56" s="144" t="s">
        <v>71</v>
      </c>
      <c r="BT56" s="144" t="s">
        <v>72</v>
      </c>
      <c r="BU56" s="144" t="s">
        <v>73</v>
      </c>
      <c r="BV56" s="144" t="s">
        <v>74</v>
      </c>
      <c r="BW56" s="144" t="s">
        <v>75</v>
      </c>
      <c r="BX56" s="144" t="s">
        <v>76</v>
      </c>
      <c r="BY56" s="144" t="s">
        <v>77</v>
      </c>
      <c r="BZ56" s="144" t="s">
        <v>78</v>
      </c>
      <c r="CA56" s="144" t="s">
        <v>79</v>
      </c>
      <c r="CB56" s="144" t="s">
        <v>80</v>
      </c>
      <c r="CC56" s="144" t="s">
        <v>81</v>
      </c>
      <c r="CD56" s="144" t="s">
        <v>82</v>
      </c>
      <c r="CE56" s="144" t="s">
        <v>83</v>
      </c>
      <c r="CF56" s="144" t="s">
        <v>84</v>
      </c>
      <c r="CG56" s="144" t="s">
        <v>85</v>
      </c>
      <c r="CH56" s="144" t="s">
        <v>86</v>
      </c>
      <c r="CI56" s="144" t="s">
        <v>87</v>
      </c>
      <c r="CJ56" s="144" t="s">
        <v>88</v>
      </c>
      <c r="CK56" s="144" t="s">
        <v>89</v>
      </c>
      <c r="CL56" s="144" t="s">
        <v>90</v>
      </c>
      <c r="CM56" s="144" t="s">
        <v>91</v>
      </c>
      <c r="CN56" s="144" t="s">
        <v>92</v>
      </c>
      <c r="CO56" s="144" t="s">
        <v>93</v>
      </c>
      <c r="CP56" s="144" t="s">
        <v>94</v>
      </c>
      <c r="CQ56" s="144" t="s">
        <v>95</v>
      </c>
      <c r="CR56" s="144" t="s">
        <v>96</v>
      </c>
      <c r="CS56" s="144" t="s">
        <v>97</v>
      </c>
      <c r="CT56" s="144" t="s">
        <v>98</v>
      </c>
      <c r="CU56" s="144" t="s">
        <v>99</v>
      </c>
      <c r="CV56" s="144" t="s">
        <v>100</v>
      </c>
      <c r="CW56" s="144" t="s">
        <v>101</v>
      </c>
      <c r="CX56" s="144" t="s">
        <v>102</v>
      </c>
      <c r="CY56" s="144" t="s">
        <v>103</v>
      </c>
      <c r="CZ56" s="144" t="s">
        <v>104</v>
      </c>
      <c r="DA56" s="144" t="s">
        <v>105</v>
      </c>
      <c r="DB56" s="144" t="s">
        <v>106</v>
      </c>
      <c r="DC56" s="144" t="s">
        <v>107</v>
      </c>
      <c r="DD56" s="144" t="s">
        <v>108</v>
      </c>
      <c r="DE56" s="144" t="s">
        <v>109</v>
      </c>
      <c r="DF56" s="144" t="s">
        <v>110</v>
      </c>
      <c r="DG56" s="144" t="s">
        <v>111</v>
      </c>
      <c r="DH56" s="144" t="s">
        <v>112</v>
      </c>
      <c r="DI56" s="144" t="s">
        <v>113</v>
      </c>
      <c r="DJ56" s="144" t="s">
        <v>114</v>
      </c>
      <c r="DK56" s="144" t="s">
        <v>115</v>
      </c>
      <c r="DL56" s="144" t="s">
        <v>116</v>
      </c>
      <c r="DM56" s="144" t="s">
        <v>117</v>
      </c>
      <c r="DN56" s="144" t="s">
        <v>118</v>
      </c>
      <c r="DO56" s="144" t="s">
        <v>119</v>
      </c>
      <c r="DP56" s="144" t="s">
        <v>120</v>
      </c>
      <c r="DQ56" s="144" t="s">
        <v>121</v>
      </c>
      <c r="DR56" s="144" t="s">
        <v>122</v>
      </c>
      <c r="DS56" s="144" t="s">
        <v>123</v>
      </c>
      <c r="DT56" s="144" t="s">
        <v>124</v>
      </c>
      <c r="DU56" s="144" t="s">
        <v>125</v>
      </c>
      <c r="DV56" s="144" t="s">
        <v>126</v>
      </c>
      <c r="DW56" s="144" t="s">
        <v>127</v>
      </c>
      <c r="DX56" s="144" t="s">
        <v>128</v>
      </c>
      <c r="DY56" s="144" t="s">
        <v>129</v>
      </c>
      <c r="DZ56" s="144" t="s">
        <v>130</v>
      </c>
      <c r="EA56" s="144" t="s">
        <v>131</v>
      </c>
      <c r="EB56" s="144" t="s">
        <v>132</v>
      </c>
      <c r="EC56" s="144" t="s">
        <v>133</v>
      </c>
      <c r="ED56" s="144" t="s">
        <v>134</v>
      </c>
      <c r="EE56" s="144" t="s">
        <v>135</v>
      </c>
      <c r="EF56" s="144" t="s">
        <v>136</v>
      </c>
      <c r="EG56" s="144" t="s">
        <v>303</v>
      </c>
      <c r="EH56" s="144" t="s">
        <v>327</v>
      </c>
      <c r="EI56" s="144" t="s">
        <v>378</v>
      </c>
      <c r="EJ56" s="144" t="s">
        <v>379</v>
      </c>
      <c r="EK56" s="144" t="s">
        <v>380</v>
      </c>
      <c r="EL56" s="144" t="s">
        <v>381</v>
      </c>
      <c r="EM56" s="144" t="s">
        <v>382</v>
      </c>
      <c r="EN56" s="144" t="s">
        <v>383</v>
      </c>
      <c r="EO56" s="144" t="s">
        <v>384</v>
      </c>
      <c r="EP56" s="144" t="s">
        <v>385</v>
      </c>
      <c r="EQ56" s="144" t="s">
        <v>405</v>
      </c>
      <c r="ER56" s="144" t="s">
        <v>409</v>
      </c>
      <c r="ES56" s="144" t="s">
        <v>410</v>
      </c>
      <c r="ET56" s="144" t="s">
        <v>411</v>
      </c>
      <c r="EU56" s="144" t="s">
        <v>412</v>
      </c>
      <c r="EV56" s="144" t="s">
        <v>413</v>
      </c>
      <c r="EW56" s="144" t="s">
        <v>414</v>
      </c>
      <c r="EX56" s="144" t="s">
        <v>426</v>
      </c>
      <c r="EY56" s="144" t="s">
        <v>427</v>
      </c>
      <c r="EZ56" s="144" t="s">
        <v>428</v>
      </c>
      <c r="FA56" s="144" t="s">
        <v>429</v>
      </c>
      <c r="FB56" s="144" t="s">
        <v>431</v>
      </c>
      <c r="FC56" s="144" t="s">
        <v>432</v>
      </c>
      <c r="FD56" s="144" t="s">
        <v>433</v>
      </c>
      <c r="FE56" s="144" t="s">
        <v>434</v>
      </c>
      <c r="FF56" s="144" t="s">
        <v>434</v>
      </c>
      <c r="FG56" s="144" t="s">
        <v>434</v>
      </c>
      <c r="FH56" s="144" t="s">
        <v>437</v>
      </c>
      <c r="FI56" s="144" t="s">
        <v>438</v>
      </c>
      <c r="FJ56" s="144" t="s">
        <v>439</v>
      </c>
      <c r="FK56" s="144" t="s">
        <v>440</v>
      </c>
      <c r="FL56" s="144" t="s">
        <v>441</v>
      </c>
      <c r="FM56" s="144" t="s">
        <v>441</v>
      </c>
      <c r="FN56" s="145" t="s">
        <v>458</v>
      </c>
      <c r="FO56" s="144" t="s">
        <v>432</v>
      </c>
      <c r="FP56" s="145" t="s">
        <v>461</v>
      </c>
      <c r="FQ56" s="145" t="s">
        <v>462</v>
      </c>
      <c r="FR56" s="145" t="s">
        <v>463</v>
      </c>
      <c r="FS56" s="145" t="s">
        <v>464</v>
      </c>
      <c r="FT56" s="145" t="s">
        <v>465</v>
      </c>
      <c r="FU56" s="145" t="s">
        <v>466</v>
      </c>
      <c r="FV56" s="145" t="s">
        <v>493</v>
      </c>
      <c r="FW56" s="145" t="s">
        <v>495</v>
      </c>
    </row>
    <row r="57" spans="1:179" x14ac:dyDescent="0.25">
      <c r="A57" s="144" t="s">
        <v>137</v>
      </c>
      <c r="B57" s="144">
        <f t="shared" ref="B57:B103" si="303">B6</f>
        <v>117111.9</v>
      </c>
      <c r="C57" s="144">
        <f t="shared" ref="C57:M72" si="304">C6-B6</f>
        <v>114160.70000000001</v>
      </c>
      <c r="D57" s="144">
        <f t="shared" si="304"/>
        <v>140488.9</v>
      </c>
      <c r="E57" s="144">
        <f t="shared" si="304"/>
        <v>128058.59999999998</v>
      </c>
      <c r="F57" s="144">
        <f t="shared" si="304"/>
        <v>117688.90000000002</v>
      </c>
      <c r="G57" s="144">
        <f t="shared" si="304"/>
        <v>128908</v>
      </c>
      <c r="H57" s="144">
        <f t="shared" si="304"/>
        <v>133074.30000000005</v>
      </c>
      <c r="I57" s="144">
        <f t="shared" si="304"/>
        <v>126407.79999999993</v>
      </c>
      <c r="J57" s="144">
        <f t="shared" si="304"/>
        <v>128802.50000000012</v>
      </c>
      <c r="K57" s="144">
        <f t="shared" si="304"/>
        <v>155385.19999999995</v>
      </c>
      <c r="L57" s="144">
        <f t="shared" si="304"/>
        <v>140940.59999999986</v>
      </c>
      <c r="M57" s="144">
        <f t="shared" si="304"/>
        <v>207325.20000000019</v>
      </c>
      <c r="N57" s="144">
        <f t="shared" ref="N57:N103" si="305">N6</f>
        <v>172029.3</v>
      </c>
      <c r="O57" s="144">
        <f t="shared" ref="O57:Y72" si="306">O6-N6</f>
        <v>134458.90000000002</v>
      </c>
      <c r="P57" s="144">
        <f t="shared" si="306"/>
        <v>189228.5</v>
      </c>
      <c r="Q57" s="144">
        <f t="shared" si="306"/>
        <v>158550.99999999994</v>
      </c>
      <c r="R57" s="144">
        <f t="shared" si="306"/>
        <v>152767.40000000002</v>
      </c>
      <c r="S57" s="144">
        <f t="shared" si="306"/>
        <v>162636.60999999999</v>
      </c>
      <c r="T57" s="144">
        <f t="shared" si="306"/>
        <v>179073.40000000014</v>
      </c>
      <c r="U57" s="144">
        <f t="shared" si="306"/>
        <v>149487</v>
      </c>
      <c r="V57" s="144">
        <f t="shared" si="306"/>
        <v>154576.5</v>
      </c>
      <c r="W57" s="144">
        <f t="shared" si="306"/>
        <v>192718.69999999995</v>
      </c>
      <c r="X57" s="144">
        <f t="shared" si="306"/>
        <v>167847.5</v>
      </c>
      <c r="Y57" s="144">
        <f t="shared" si="306"/>
        <v>291327</v>
      </c>
      <c r="Z57" s="144">
        <f t="shared" ref="Z57:Z103" si="307">Z6</f>
        <v>198294.9</v>
      </c>
      <c r="AA57" s="144">
        <f t="shared" ref="AA57:AK72" si="308">AA6-Z6</f>
        <v>171010.4</v>
      </c>
      <c r="AB57" s="144">
        <f t="shared" si="308"/>
        <v>253729.2</v>
      </c>
      <c r="AC57" s="144">
        <f t="shared" si="308"/>
        <v>226056.69999999995</v>
      </c>
      <c r="AD57" s="144">
        <f t="shared" si="308"/>
        <v>174314.60000000009</v>
      </c>
      <c r="AE57" s="144">
        <f t="shared" si="308"/>
        <v>190990.30000000005</v>
      </c>
      <c r="AF57" s="144">
        <f t="shared" si="308"/>
        <v>231576.09999999986</v>
      </c>
      <c r="AG57" s="144">
        <f t="shared" si="308"/>
        <v>172305.5</v>
      </c>
      <c r="AH57" s="144">
        <f t="shared" si="308"/>
        <v>195408.19999999995</v>
      </c>
      <c r="AI57" s="144">
        <f t="shared" si="308"/>
        <v>223536.10000000009</v>
      </c>
      <c r="AJ57" s="144">
        <f t="shared" si="308"/>
        <v>162481.5</v>
      </c>
      <c r="AK57" s="144">
        <f t="shared" si="308"/>
        <v>290327.10000000009</v>
      </c>
      <c r="AL57" s="144">
        <f t="shared" ref="AL57:AL103" si="309">AL6</f>
        <v>204962.1</v>
      </c>
      <c r="AM57" s="144">
        <f t="shared" ref="AM57:AW72" si="310">AM6-AL6</f>
        <v>159017.80000000002</v>
      </c>
      <c r="AN57" s="144">
        <f t="shared" si="310"/>
        <v>234282.69999999995</v>
      </c>
      <c r="AO57" s="144">
        <f t="shared" si="310"/>
        <v>182443.59999999998</v>
      </c>
      <c r="AP57" s="144">
        <f t="shared" si="310"/>
        <v>154803</v>
      </c>
      <c r="AQ57" s="144">
        <f t="shared" si="310"/>
        <v>177831.60000000009</v>
      </c>
      <c r="AR57" s="144">
        <f t="shared" si="310"/>
        <v>214049.80000000005</v>
      </c>
      <c r="AS57" s="144">
        <f t="shared" si="310"/>
        <v>155398.5</v>
      </c>
      <c r="AT57" s="144">
        <f t="shared" si="310"/>
        <v>190923</v>
      </c>
      <c r="AU57" s="144">
        <f t="shared" si="310"/>
        <v>210575</v>
      </c>
      <c r="AV57" s="144">
        <f t="shared" si="310"/>
        <v>171870.19999999995</v>
      </c>
      <c r="AW57" s="144">
        <f t="shared" si="310"/>
        <v>307108.30000000005</v>
      </c>
      <c r="AX57" s="144">
        <f t="shared" ref="AX57:AX103" si="311">AX6</f>
        <v>208089.2</v>
      </c>
      <c r="AY57" s="144">
        <f t="shared" ref="AY57:BI72" si="312">AY6-AX6</f>
        <v>162275.70000000001</v>
      </c>
      <c r="AZ57" s="144">
        <f t="shared" si="312"/>
        <v>273368.5</v>
      </c>
      <c r="BA57" s="144">
        <f t="shared" si="312"/>
        <v>216011.59999999998</v>
      </c>
      <c r="BB57" s="144">
        <f t="shared" si="312"/>
        <v>184318.09999999998</v>
      </c>
      <c r="BC57" s="144">
        <f t="shared" si="312"/>
        <v>222313.79999999993</v>
      </c>
      <c r="BD57" s="144">
        <f t="shared" si="312"/>
        <v>217324.30000000005</v>
      </c>
      <c r="BE57" s="144">
        <f t="shared" si="312"/>
        <v>201684.30000000005</v>
      </c>
      <c r="BF57" s="144">
        <f t="shared" si="312"/>
        <v>247473</v>
      </c>
      <c r="BG57" s="144">
        <f t="shared" si="312"/>
        <v>226109.60000000009</v>
      </c>
      <c r="BH57" s="144">
        <f t="shared" si="312"/>
        <v>207549.5</v>
      </c>
      <c r="BI57" s="144">
        <f t="shared" si="312"/>
        <v>363582.19999999972</v>
      </c>
      <c r="BJ57" s="144">
        <f t="shared" ref="BJ57:BJ103" si="313">BJ6</f>
        <v>211210.4</v>
      </c>
      <c r="BK57" s="144">
        <f t="shared" ref="BK57:BU72" si="314">BK6-BJ6</f>
        <v>178742.30000000002</v>
      </c>
      <c r="BL57" s="144">
        <f t="shared" si="314"/>
        <v>281514.49999999994</v>
      </c>
      <c r="BM57" s="144">
        <f t="shared" si="314"/>
        <v>207948.20000000007</v>
      </c>
      <c r="BN57" s="144">
        <f t="shared" si="314"/>
        <v>227838.20000000007</v>
      </c>
      <c r="BO57" s="144">
        <f t="shared" si="314"/>
        <v>280481.29999999981</v>
      </c>
      <c r="BP57" s="144">
        <f t="shared" si="314"/>
        <v>218190.70000000019</v>
      </c>
      <c r="BQ57" s="144">
        <f t="shared" si="314"/>
        <v>220514.29999999981</v>
      </c>
      <c r="BR57" s="144">
        <f t="shared" si="314"/>
        <v>281538.39999999991</v>
      </c>
      <c r="BS57" s="144">
        <f t="shared" si="314"/>
        <v>218437.70000000019</v>
      </c>
      <c r="BT57" s="144">
        <f t="shared" si="314"/>
        <v>246414.39999999991</v>
      </c>
      <c r="BU57" s="144">
        <f t="shared" si="314"/>
        <v>451598.70000000019</v>
      </c>
      <c r="BV57" s="144">
        <f t="shared" ref="BV57:BV103" si="315">BV6</f>
        <v>233599.9</v>
      </c>
      <c r="BW57" s="144">
        <f t="shared" ref="BW57:CG72" si="316">BW6-BV6</f>
        <v>192434.30000000002</v>
      </c>
      <c r="BX57" s="144">
        <f t="shared" si="316"/>
        <v>330756.99999999994</v>
      </c>
      <c r="BY57" s="144">
        <f t="shared" si="316"/>
        <v>227495.70000000007</v>
      </c>
      <c r="BZ57" s="144">
        <f t="shared" si="316"/>
        <v>250029.70000000007</v>
      </c>
      <c r="CA57" s="144">
        <f t="shared" si="316"/>
        <v>309623.39999999991</v>
      </c>
      <c r="CB57" s="144">
        <f t="shared" si="316"/>
        <v>239338.10000000009</v>
      </c>
      <c r="CC57" s="144">
        <f t="shared" si="316"/>
        <v>222240</v>
      </c>
      <c r="CD57" s="144">
        <f t="shared" si="316"/>
        <v>306328.10000000009</v>
      </c>
      <c r="CE57" s="144">
        <f t="shared" si="316"/>
        <v>252580.19999999972</v>
      </c>
      <c r="CF57" s="144">
        <f t="shared" si="316"/>
        <v>244005.5</v>
      </c>
      <c r="CG57" s="144">
        <f t="shared" si="316"/>
        <v>465869.39999999991</v>
      </c>
      <c r="CH57" s="144">
        <f t="shared" ref="CH57:CH103" si="317">CH6</f>
        <v>257167.2</v>
      </c>
      <c r="CI57" s="144">
        <f t="shared" ref="CI57:CS72" si="318">CI6-CH6</f>
        <v>241497.89999999997</v>
      </c>
      <c r="CJ57" s="144">
        <f t="shared" si="318"/>
        <v>341518.30000000005</v>
      </c>
      <c r="CK57" s="144">
        <f t="shared" si="318"/>
        <v>265688.90000000002</v>
      </c>
      <c r="CL57" s="144">
        <f t="shared" si="318"/>
        <v>250636.59999999986</v>
      </c>
      <c r="CM57" s="144">
        <f t="shared" si="318"/>
        <v>311114.20000000019</v>
      </c>
      <c r="CN57" s="144">
        <f t="shared" si="318"/>
        <v>273393</v>
      </c>
      <c r="CO57" s="144">
        <f t="shared" si="318"/>
        <v>237812.60000000009</v>
      </c>
      <c r="CP57" s="144">
        <f t="shared" si="318"/>
        <v>315003.39999999991</v>
      </c>
      <c r="CQ57" s="144">
        <f t="shared" si="318"/>
        <v>278049.10000000009</v>
      </c>
      <c r="CR57" s="144">
        <f t="shared" si="318"/>
        <v>263896.19999999972</v>
      </c>
      <c r="CS57" s="144">
        <f t="shared" si="318"/>
        <v>501538.30000000028</v>
      </c>
      <c r="CT57" s="144">
        <f t="shared" ref="CT57:CT103" si="319">CT6</f>
        <v>280280.5</v>
      </c>
      <c r="CU57" s="144">
        <f t="shared" ref="CU57:DE72" si="320">CU6-CT6</f>
        <v>245474.19999999995</v>
      </c>
      <c r="CV57" s="144">
        <f t="shared" si="320"/>
        <v>360744.60000000009</v>
      </c>
      <c r="CW57" s="144">
        <f t="shared" si="320"/>
        <v>309409</v>
      </c>
      <c r="CX57" s="144">
        <f t="shared" si="320"/>
        <v>265637.19999999995</v>
      </c>
      <c r="CY57" s="144">
        <f t="shared" si="320"/>
        <v>345790.80000000005</v>
      </c>
      <c r="CZ57" s="144">
        <f t="shared" si="320"/>
        <v>278782.30000000005</v>
      </c>
      <c r="DA57" s="144">
        <f t="shared" si="320"/>
        <v>258907.5</v>
      </c>
      <c r="DB57" s="144">
        <f t="shared" si="320"/>
        <v>352855.39999999991</v>
      </c>
      <c r="DC57" s="144">
        <f t="shared" si="320"/>
        <v>290471.70000000019</v>
      </c>
      <c r="DD57" s="144">
        <f t="shared" si="320"/>
        <v>272599.89999999991</v>
      </c>
      <c r="DE57" s="144">
        <f t="shared" si="320"/>
        <v>539026.5</v>
      </c>
      <c r="DF57" s="144">
        <f t="shared" ref="DF57:DF103" si="321">DF6</f>
        <v>303412.8</v>
      </c>
      <c r="DG57" s="144">
        <f t="shared" ref="DG57:DQ72" si="322">DG6-DF6</f>
        <v>278960.8</v>
      </c>
      <c r="DH57" s="144">
        <f t="shared" si="322"/>
        <v>420971.1</v>
      </c>
      <c r="DI57" s="144">
        <f t="shared" si="322"/>
        <v>314162.19999999995</v>
      </c>
      <c r="DJ57" s="144">
        <f t="shared" si="322"/>
        <v>259799.30000000005</v>
      </c>
      <c r="DK57" s="144">
        <f t="shared" si="322"/>
        <v>375190.19999999995</v>
      </c>
      <c r="DL57" s="144">
        <f t="shared" si="322"/>
        <v>306328.39999999991</v>
      </c>
      <c r="DM57" s="144">
        <f t="shared" si="322"/>
        <v>294484.08000000007</v>
      </c>
      <c r="DN57" s="144">
        <f t="shared" si="322"/>
        <v>368587.62000000011</v>
      </c>
      <c r="DO57" s="144">
        <f t="shared" si="322"/>
        <v>319429.79999999981</v>
      </c>
      <c r="DP57" s="144">
        <f t="shared" si="322"/>
        <v>315793.10000000009</v>
      </c>
      <c r="DQ57" s="144">
        <f t="shared" si="322"/>
        <v>623777.10000000009</v>
      </c>
      <c r="DR57" s="144">
        <f t="shared" ref="DR57:DR103" si="323">DR6</f>
        <v>330874.09999999998</v>
      </c>
      <c r="DS57" s="144">
        <f t="shared" ref="DS57:EC72" si="324">DS6-DR6</f>
        <v>299256.80000000005</v>
      </c>
      <c r="DT57" s="144">
        <f t="shared" si="324"/>
        <v>446675.4</v>
      </c>
      <c r="DU57" s="144">
        <f t="shared" si="324"/>
        <v>336934</v>
      </c>
      <c r="DV57" s="144">
        <f t="shared" si="324"/>
        <v>306894.09999999986</v>
      </c>
      <c r="DW57" s="144">
        <f t="shared" si="324"/>
        <v>434710.39999999991</v>
      </c>
      <c r="DX57" s="144">
        <f t="shared" si="324"/>
        <v>341297.70000000019</v>
      </c>
      <c r="DY57" s="144">
        <f t="shared" si="324"/>
        <v>286138.10000000009</v>
      </c>
      <c r="DZ57" s="144">
        <f t="shared" si="324"/>
        <v>418457.89999999991</v>
      </c>
      <c r="EA57" s="144">
        <f t="shared" si="324"/>
        <v>328087.70000000019</v>
      </c>
      <c r="EB57" s="144">
        <f t="shared" si="324"/>
        <v>347566.59999999963</v>
      </c>
      <c r="EC57" s="144">
        <f t="shared" si="324"/>
        <v>691176.44010900054</v>
      </c>
      <c r="ED57" s="144">
        <f t="shared" ref="ED57:ED104" si="325">ED6</f>
        <v>376494.5</v>
      </c>
      <c r="EE57" s="144">
        <f t="shared" ref="EE57:EF72" si="326">EE6-ED6</f>
        <v>302253.40000000002</v>
      </c>
      <c r="EF57" s="144">
        <f t="shared" si="326"/>
        <v>517247.6</v>
      </c>
      <c r="EG57" s="144">
        <f t="shared" ref="EG57:EM68" si="327">IF(EG6="","",EG6-EF6)</f>
        <v>318931.69999999995</v>
      </c>
      <c r="EH57" s="144">
        <f t="shared" si="327"/>
        <v>345518.5</v>
      </c>
      <c r="EI57" s="144">
        <f t="shared" si="327"/>
        <v>453078.90000000014</v>
      </c>
      <c r="EJ57" s="144">
        <f t="shared" si="327"/>
        <v>321735</v>
      </c>
      <c r="EK57" s="144">
        <f t="shared" si="327"/>
        <v>300868.19999999972</v>
      </c>
      <c r="EL57" s="144">
        <f t="shared" si="327"/>
        <v>450915</v>
      </c>
      <c r="EM57" s="144">
        <f t="shared" si="327"/>
        <v>327543.40000000037</v>
      </c>
      <c r="EN57" s="144">
        <f t="shared" ref="EN57:EN104" si="328">IF(EN6="","",EN6-EM6)</f>
        <v>372846</v>
      </c>
      <c r="EO57" s="144">
        <f t="shared" ref="EO57:EO104" si="329">IF(EO6="","",EO6-EN6)</f>
        <v>658366.18847946078</v>
      </c>
      <c r="EP57" s="144">
        <f t="shared" ref="EP57:EP104" si="330">EP6</f>
        <v>384518.9</v>
      </c>
      <c r="EQ57" s="144">
        <f t="shared" ref="EQ57:EQ104" si="331">EQ6-EP6</f>
        <v>298364.19999999995</v>
      </c>
      <c r="ER57" s="144">
        <f t="shared" ref="ER57:ER104" si="332">ER6-EQ6</f>
        <v>497244.79999999993</v>
      </c>
      <c r="ES57" s="144">
        <f t="shared" ref="ES57:EX104" si="333">IF(ES6="","",ES6-ER6)</f>
        <v>392828</v>
      </c>
      <c r="ET57" s="144">
        <f t="shared" si="333"/>
        <v>320032.5</v>
      </c>
      <c r="EU57" s="144">
        <f t="shared" si="333"/>
        <v>450390.80000000028</v>
      </c>
      <c r="EV57" s="144">
        <f t="shared" si="333"/>
        <v>354713.39999999991</v>
      </c>
      <c r="EW57" s="144">
        <f t="shared" si="333"/>
        <v>311193.19999999972</v>
      </c>
      <c r="EX57" s="144">
        <f t="shared" si="333"/>
        <v>414833</v>
      </c>
      <c r="EY57" s="144">
        <f t="shared" ref="EY57:FA71" si="334">IF(EY6="","",EY6-EX6)</f>
        <v>363035.80000000028</v>
      </c>
      <c r="EZ57" s="144">
        <f t="shared" si="334"/>
        <v>369797.27994838962</v>
      </c>
      <c r="FA57" s="144">
        <f t="shared" si="334"/>
        <v>799703.58029361069</v>
      </c>
      <c r="FB57" s="144">
        <f t="shared" ref="FB57:FB104" si="335">FB6</f>
        <v>472490.40830966999</v>
      </c>
      <c r="FC57" s="144">
        <f t="shared" ref="FC57:FH104" si="336">FC6-FB6</f>
        <v>325271.79169032996</v>
      </c>
      <c r="FD57" s="144">
        <f t="shared" si="336"/>
        <v>559280.26026492007</v>
      </c>
      <c r="FE57" s="144">
        <f t="shared" si="336"/>
        <v>360583.41526074987</v>
      </c>
      <c r="FF57" s="144">
        <f t="shared" si="336"/>
        <v>367476.60762872058</v>
      </c>
      <c r="FG57" s="144">
        <f t="shared" si="336"/>
        <v>443707.80286712945</v>
      </c>
      <c r="FH57" s="144">
        <f t="shared" si="336"/>
        <v>368585.53705205955</v>
      </c>
      <c r="FI57" s="144">
        <f t="shared" ref="FI57:FJ71" si="337">FI6-FH6</f>
        <v>440539.39694642089</v>
      </c>
      <c r="FJ57" s="144">
        <f t="shared" si="337"/>
        <v>465348.1408661087</v>
      </c>
      <c r="FK57" s="144">
        <f t="shared" ref="FK57:FK104" si="338">FK6-FJ6</f>
        <v>434341.2211486809</v>
      </c>
      <c r="FL57" s="144">
        <f t="shared" ref="FL57:FM104" si="339">FL6-FK6</f>
        <v>403906.63718280941</v>
      </c>
      <c r="FM57" s="144">
        <f t="shared" si="339"/>
        <v>721445.43424167018</v>
      </c>
      <c r="FN57" s="144">
        <f t="shared" ref="FN57:FN104" si="340">FN6</f>
        <v>454164.5</v>
      </c>
      <c r="FO57" s="144">
        <f t="shared" ref="FO57:FT104" si="341">FO6-FN6</f>
        <v>373239.59454844007</v>
      </c>
      <c r="FP57" s="144">
        <f t="shared" si="341"/>
        <v>539168.11792903999</v>
      </c>
      <c r="FQ57" s="144">
        <f t="shared" si="341"/>
        <v>306340.45821161987</v>
      </c>
      <c r="FR57" s="144">
        <f t="shared" si="341"/>
        <v>325943.20434811991</v>
      </c>
      <c r="FS57" s="144">
        <f t="shared" si="341"/>
        <v>311243.81511772983</v>
      </c>
      <c r="FT57" s="144">
        <f t="shared" si="341"/>
        <v>322501.81269861059</v>
      </c>
      <c r="FU57" s="144">
        <f t="shared" ref="FU57:FW71" si="342">FU6-FT6</f>
        <v>311049.47883266956</v>
      </c>
      <c r="FV57" s="144">
        <f t="shared" si="342"/>
        <v>424865.5979702007</v>
      </c>
      <c r="FW57" s="144">
        <f t="shared" si="342"/>
        <v>367840.40353073878</v>
      </c>
    </row>
    <row r="58" spans="1:179" x14ac:dyDescent="0.25">
      <c r="A58" s="144" t="s">
        <v>138</v>
      </c>
      <c r="B58" s="144">
        <f t="shared" si="303"/>
        <v>117111.9</v>
      </c>
      <c r="C58" s="144">
        <f t="shared" si="304"/>
        <v>114160.70000000001</v>
      </c>
      <c r="D58" s="144">
        <f t="shared" si="304"/>
        <v>140476.9</v>
      </c>
      <c r="E58" s="144">
        <f t="shared" si="304"/>
        <v>128058.59999999998</v>
      </c>
      <c r="F58" s="144">
        <f t="shared" si="304"/>
        <v>117688.90000000002</v>
      </c>
      <c r="G58" s="144">
        <f t="shared" si="304"/>
        <v>128830</v>
      </c>
      <c r="H58" s="144">
        <f t="shared" si="304"/>
        <v>133074.30000000005</v>
      </c>
      <c r="I58" s="144">
        <f t="shared" si="304"/>
        <v>126397.79999999993</v>
      </c>
      <c r="J58" s="144">
        <f t="shared" si="304"/>
        <v>128735.00000000012</v>
      </c>
      <c r="K58" s="144">
        <f t="shared" si="304"/>
        <v>155379.79999999981</v>
      </c>
      <c r="L58" s="144">
        <f t="shared" si="304"/>
        <v>140632.60000000009</v>
      </c>
      <c r="M58" s="144">
        <f t="shared" si="304"/>
        <v>207241.60000000009</v>
      </c>
      <c r="N58" s="144">
        <f t="shared" si="305"/>
        <v>172029.3</v>
      </c>
      <c r="O58" s="144">
        <f t="shared" si="306"/>
        <v>134458.90000000002</v>
      </c>
      <c r="P58" s="144">
        <f t="shared" si="306"/>
        <v>189188.5</v>
      </c>
      <c r="Q58" s="144">
        <f t="shared" si="306"/>
        <v>158535.99999999994</v>
      </c>
      <c r="R58" s="144">
        <f t="shared" si="306"/>
        <v>152767.40000000002</v>
      </c>
      <c r="S58" s="144">
        <f t="shared" si="306"/>
        <v>162596.60999999999</v>
      </c>
      <c r="T58" s="144">
        <f t="shared" si="306"/>
        <v>179014.19999999995</v>
      </c>
      <c r="U58" s="144">
        <f t="shared" si="306"/>
        <v>149487</v>
      </c>
      <c r="V58" s="144">
        <f t="shared" si="306"/>
        <v>154571.80000000005</v>
      </c>
      <c r="W58" s="144">
        <f t="shared" si="306"/>
        <v>192718.69999999995</v>
      </c>
      <c r="X58" s="144">
        <f t="shared" si="306"/>
        <v>167797.5</v>
      </c>
      <c r="Y58" s="144">
        <f t="shared" si="306"/>
        <v>291286.00000000023</v>
      </c>
      <c r="Z58" s="144">
        <f t="shared" si="307"/>
        <v>198294.9</v>
      </c>
      <c r="AA58" s="144">
        <f t="shared" si="308"/>
        <v>170970.4</v>
      </c>
      <c r="AB58" s="144">
        <f t="shared" si="308"/>
        <v>253729.2</v>
      </c>
      <c r="AC58" s="144">
        <f t="shared" si="308"/>
        <v>226050.69999999995</v>
      </c>
      <c r="AD58" s="144">
        <f t="shared" si="308"/>
        <v>174175.60000000009</v>
      </c>
      <c r="AE58" s="144">
        <f t="shared" si="308"/>
        <v>190990.30000000005</v>
      </c>
      <c r="AF58" s="144">
        <f t="shared" si="308"/>
        <v>231449.29999999981</v>
      </c>
      <c r="AG58" s="144">
        <f t="shared" si="308"/>
        <v>172305.5</v>
      </c>
      <c r="AH58" s="144">
        <f t="shared" si="308"/>
        <v>195408.20000000019</v>
      </c>
      <c r="AI58" s="144">
        <f t="shared" si="308"/>
        <v>223536.09999999986</v>
      </c>
      <c r="AJ58" s="144">
        <f t="shared" si="308"/>
        <v>162481.50000000023</v>
      </c>
      <c r="AK58" s="144">
        <f t="shared" si="308"/>
        <v>290159.5</v>
      </c>
      <c r="AL58" s="144">
        <f t="shared" si="309"/>
        <v>204962.1</v>
      </c>
      <c r="AM58" s="144">
        <f t="shared" si="310"/>
        <v>159017.80000000002</v>
      </c>
      <c r="AN58" s="144">
        <f t="shared" si="310"/>
        <v>234282.69999999995</v>
      </c>
      <c r="AO58" s="144">
        <f t="shared" si="310"/>
        <v>182443.59999999998</v>
      </c>
      <c r="AP58" s="144">
        <f t="shared" si="310"/>
        <v>154803</v>
      </c>
      <c r="AQ58" s="144">
        <f t="shared" si="310"/>
        <v>177831.60000000009</v>
      </c>
      <c r="AR58" s="144">
        <f t="shared" si="310"/>
        <v>214049.80000000005</v>
      </c>
      <c r="AS58" s="144">
        <f t="shared" si="310"/>
        <v>155398.5</v>
      </c>
      <c r="AT58" s="144">
        <f t="shared" si="310"/>
        <v>190923</v>
      </c>
      <c r="AU58" s="144">
        <f t="shared" si="310"/>
        <v>210575</v>
      </c>
      <c r="AV58" s="144">
        <f t="shared" si="310"/>
        <v>170388.5</v>
      </c>
      <c r="AW58" s="144">
        <f t="shared" si="310"/>
        <v>304462.5</v>
      </c>
      <c r="AX58" s="144">
        <f t="shared" si="311"/>
        <v>208089.2</v>
      </c>
      <c r="AY58" s="144">
        <f t="shared" si="312"/>
        <v>162275.70000000001</v>
      </c>
      <c r="AZ58" s="144">
        <f t="shared" si="312"/>
        <v>273346.5</v>
      </c>
      <c r="BA58" s="144">
        <f t="shared" si="312"/>
        <v>215930.59999999998</v>
      </c>
      <c r="BB58" s="144">
        <f t="shared" si="312"/>
        <v>184318.09999999998</v>
      </c>
      <c r="BC58" s="144">
        <f t="shared" si="312"/>
        <v>222313.79999999993</v>
      </c>
      <c r="BD58" s="144">
        <f t="shared" si="312"/>
        <v>217278.30000000005</v>
      </c>
      <c r="BE58" s="144">
        <f t="shared" si="312"/>
        <v>201668.30000000005</v>
      </c>
      <c r="BF58" s="144">
        <f t="shared" si="312"/>
        <v>247359.60000000009</v>
      </c>
      <c r="BG58" s="144">
        <f t="shared" si="312"/>
        <v>225154.10000000009</v>
      </c>
      <c r="BH58" s="144">
        <f t="shared" si="312"/>
        <v>207494</v>
      </c>
      <c r="BI58" s="144">
        <f t="shared" si="312"/>
        <v>363582.19999999972</v>
      </c>
      <c r="BJ58" s="144">
        <f t="shared" si="313"/>
        <v>211210.4</v>
      </c>
      <c r="BK58" s="144">
        <f t="shared" si="314"/>
        <v>178742.30000000002</v>
      </c>
      <c r="BL58" s="144">
        <f t="shared" si="314"/>
        <v>281498.99999999994</v>
      </c>
      <c r="BM58" s="144">
        <f t="shared" si="314"/>
        <v>207948.20000000007</v>
      </c>
      <c r="BN58" s="144">
        <f t="shared" si="314"/>
        <v>227838.20000000007</v>
      </c>
      <c r="BO58" s="144">
        <f t="shared" si="314"/>
        <v>280443.29999999981</v>
      </c>
      <c r="BP58" s="144">
        <f t="shared" si="314"/>
        <v>218165.70000000019</v>
      </c>
      <c r="BQ58" s="144">
        <f t="shared" si="314"/>
        <v>220514.29999999981</v>
      </c>
      <c r="BR58" s="144">
        <f t="shared" si="314"/>
        <v>281453.39999999991</v>
      </c>
      <c r="BS58" s="144">
        <f t="shared" si="314"/>
        <v>218362.20000000019</v>
      </c>
      <c r="BT58" s="144">
        <f t="shared" si="314"/>
        <v>246358.10000000009</v>
      </c>
      <c r="BU58" s="144">
        <f t="shared" si="314"/>
        <v>451598.69999999972</v>
      </c>
      <c r="BV58" s="144">
        <f t="shared" si="315"/>
        <v>233599.9</v>
      </c>
      <c r="BW58" s="144">
        <f t="shared" si="316"/>
        <v>192404.30000000002</v>
      </c>
      <c r="BX58" s="144">
        <f t="shared" si="316"/>
        <v>330756.99999999994</v>
      </c>
      <c r="BY58" s="144">
        <f t="shared" si="316"/>
        <v>227495.70000000007</v>
      </c>
      <c r="BZ58" s="144">
        <f t="shared" si="316"/>
        <v>250029.70000000007</v>
      </c>
      <c r="CA58" s="144">
        <f t="shared" si="316"/>
        <v>309623.39999999991</v>
      </c>
      <c r="CB58" s="144">
        <f t="shared" si="316"/>
        <v>239285.10000000009</v>
      </c>
      <c r="CC58" s="144">
        <f t="shared" si="316"/>
        <v>222240</v>
      </c>
      <c r="CD58" s="144">
        <f t="shared" si="316"/>
        <v>302479.5</v>
      </c>
      <c r="CE58" s="144">
        <f t="shared" si="316"/>
        <v>252580.19999999972</v>
      </c>
      <c r="CF58" s="144">
        <f t="shared" si="316"/>
        <v>244003.80000000028</v>
      </c>
      <c r="CG58" s="144">
        <f t="shared" si="316"/>
        <v>465869.39999999991</v>
      </c>
      <c r="CH58" s="144">
        <f t="shared" si="317"/>
        <v>257167.2</v>
      </c>
      <c r="CI58" s="144">
        <f t="shared" si="318"/>
        <v>241497.89999999997</v>
      </c>
      <c r="CJ58" s="144">
        <f t="shared" si="318"/>
        <v>341518.30000000005</v>
      </c>
      <c r="CK58" s="144">
        <f t="shared" si="318"/>
        <v>265688.90000000002</v>
      </c>
      <c r="CL58" s="144">
        <f t="shared" si="318"/>
        <v>250636.59999999986</v>
      </c>
      <c r="CM58" s="144">
        <f t="shared" si="318"/>
        <v>311114.20000000019</v>
      </c>
      <c r="CN58" s="144">
        <f t="shared" si="318"/>
        <v>273393</v>
      </c>
      <c r="CO58" s="144">
        <f t="shared" si="318"/>
        <v>237812.60000000009</v>
      </c>
      <c r="CP58" s="144">
        <f t="shared" si="318"/>
        <v>315003.39999999991</v>
      </c>
      <c r="CQ58" s="144">
        <f t="shared" si="318"/>
        <v>277756.89999999991</v>
      </c>
      <c r="CR58" s="144">
        <f t="shared" si="318"/>
        <v>263896.10000000009</v>
      </c>
      <c r="CS58" s="144">
        <f t="shared" si="318"/>
        <v>500717.39999999991</v>
      </c>
      <c r="CT58" s="144">
        <f t="shared" si="319"/>
        <v>280280.5</v>
      </c>
      <c r="CU58" s="144">
        <f t="shared" si="320"/>
        <v>245474.19999999995</v>
      </c>
      <c r="CV58" s="144">
        <f t="shared" si="320"/>
        <v>360744.60000000009</v>
      </c>
      <c r="CW58" s="144">
        <f t="shared" si="320"/>
        <v>309409</v>
      </c>
      <c r="CX58" s="144">
        <f t="shared" si="320"/>
        <v>265637.19999999995</v>
      </c>
      <c r="CY58" s="144">
        <f t="shared" si="320"/>
        <v>345790.80000000005</v>
      </c>
      <c r="CZ58" s="144">
        <f t="shared" si="320"/>
        <v>278001.80000000005</v>
      </c>
      <c r="DA58" s="144">
        <f t="shared" si="320"/>
        <v>258907.5</v>
      </c>
      <c r="DB58" s="144">
        <f t="shared" si="320"/>
        <v>352234.69999999972</v>
      </c>
      <c r="DC58" s="144">
        <f t="shared" si="320"/>
        <v>290471.70000000019</v>
      </c>
      <c r="DD58" s="144">
        <f t="shared" si="320"/>
        <v>272599.89999999991</v>
      </c>
      <c r="DE58" s="144">
        <f t="shared" si="320"/>
        <v>537967.70000000019</v>
      </c>
      <c r="DF58" s="144">
        <f t="shared" si="321"/>
        <v>303412.8</v>
      </c>
      <c r="DG58" s="144">
        <f t="shared" si="322"/>
        <v>278891.50000000006</v>
      </c>
      <c r="DH58" s="144">
        <f t="shared" si="322"/>
        <v>420971.1</v>
      </c>
      <c r="DI58" s="144">
        <f t="shared" si="322"/>
        <v>314162.20000000007</v>
      </c>
      <c r="DJ58" s="144">
        <f t="shared" si="322"/>
        <v>259755.5</v>
      </c>
      <c r="DK58" s="144">
        <f t="shared" si="322"/>
        <v>374464</v>
      </c>
      <c r="DL58" s="144">
        <f t="shared" si="322"/>
        <v>306328.39999999991</v>
      </c>
      <c r="DM58" s="144">
        <f t="shared" si="322"/>
        <v>294481.2799999998</v>
      </c>
      <c r="DN58" s="144">
        <f t="shared" si="322"/>
        <v>368570.8200000003</v>
      </c>
      <c r="DO58" s="144">
        <f t="shared" si="322"/>
        <v>319369.19999999972</v>
      </c>
      <c r="DP58" s="144">
        <f t="shared" si="322"/>
        <v>315744.40000000037</v>
      </c>
      <c r="DQ58" s="144">
        <f t="shared" si="322"/>
        <v>624002.09999999963</v>
      </c>
      <c r="DR58" s="144">
        <f t="shared" si="323"/>
        <v>326394.7</v>
      </c>
      <c r="DS58" s="144">
        <f t="shared" si="324"/>
        <v>299256.7</v>
      </c>
      <c r="DT58" s="144">
        <f t="shared" si="324"/>
        <v>446675.4</v>
      </c>
      <c r="DU58" s="144">
        <f t="shared" si="324"/>
        <v>336934</v>
      </c>
      <c r="DV58" s="144">
        <f t="shared" si="324"/>
        <v>306757.69999999995</v>
      </c>
      <c r="DW58" s="144">
        <f t="shared" si="324"/>
        <v>434710.39999999991</v>
      </c>
      <c r="DX58" s="144">
        <f t="shared" si="324"/>
        <v>341434.10000000009</v>
      </c>
      <c r="DY58" s="144">
        <f t="shared" si="324"/>
        <v>286138.10000000009</v>
      </c>
      <c r="DZ58" s="144">
        <f t="shared" si="324"/>
        <v>418457.89999999991</v>
      </c>
      <c r="EA58" s="144">
        <f t="shared" si="324"/>
        <v>328087.70000000019</v>
      </c>
      <c r="EB58" s="144">
        <f t="shared" si="324"/>
        <v>347566.59999999963</v>
      </c>
      <c r="EC58" s="144">
        <f t="shared" si="324"/>
        <v>688809.60238101054</v>
      </c>
      <c r="ED58" s="144">
        <f t="shared" si="325"/>
        <v>370609.7</v>
      </c>
      <c r="EE58" s="144">
        <f t="shared" si="326"/>
        <v>302253.39999999997</v>
      </c>
      <c r="EF58" s="144">
        <f t="shared" si="326"/>
        <v>517247.6</v>
      </c>
      <c r="EG58" s="144">
        <f t="shared" ref="EG58:EL104" si="343">IF(EG7="","",EG7-EF7)</f>
        <v>318931.69999999995</v>
      </c>
      <c r="EH58" s="144">
        <f t="shared" si="343"/>
        <v>345518.5</v>
      </c>
      <c r="EI58" s="144">
        <f t="shared" si="343"/>
        <v>453078.89999999991</v>
      </c>
      <c r="EJ58" s="144">
        <f t="shared" si="343"/>
        <v>321285</v>
      </c>
      <c r="EK58" s="144">
        <f t="shared" si="343"/>
        <v>300868.20000000019</v>
      </c>
      <c r="EL58" s="144">
        <f t="shared" si="343"/>
        <v>450915</v>
      </c>
      <c r="EM58" s="144">
        <f t="shared" si="327"/>
        <v>327064.29999999981</v>
      </c>
      <c r="EN58" s="144">
        <f t="shared" si="328"/>
        <v>372846</v>
      </c>
      <c r="EO58" s="144">
        <f t="shared" si="329"/>
        <v>658125.81928403117</v>
      </c>
      <c r="EP58" s="144">
        <f t="shared" si="330"/>
        <v>384518.9</v>
      </c>
      <c r="EQ58" s="144">
        <f t="shared" si="331"/>
        <v>298364.19999999995</v>
      </c>
      <c r="ER58" s="144">
        <f t="shared" si="332"/>
        <v>496726.9</v>
      </c>
      <c r="ES58" s="144">
        <f t="shared" si="333"/>
        <v>391875.69999999995</v>
      </c>
      <c r="ET58" s="144">
        <f t="shared" si="333"/>
        <v>320032.5</v>
      </c>
      <c r="EU58" s="144">
        <f t="shared" si="333"/>
        <v>450390.80000000005</v>
      </c>
      <c r="EV58" s="144">
        <f t="shared" si="333"/>
        <v>354713.39999999991</v>
      </c>
      <c r="EW58" s="144">
        <f t="shared" si="333"/>
        <v>311193.20000000019</v>
      </c>
      <c r="EX58" s="144">
        <f t="shared" si="333"/>
        <v>414833</v>
      </c>
      <c r="EY58" s="144">
        <f t="shared" si="334"/>
        <v>363035.79999999981</v>
      </c>
      <c r="EZ58" s="144">
        <f t="shared" si="334"/>
        <v>369797.31172689982</v>
      </c>
      <c r="FA58" s="144">
        <f t="shared" si="334"/>
        <v>769764.58029361023</v>
      </c>
      <c r="FB58" s="144">
        <f t="shared" si="335"/>
        <v>472490.40830966999</v>
      </c>
      <c r="FC58" s="144">
        <f t="shared" si="336"/>
        <v>325271.79169032996</v>
      </c>
      <c r="FD58" s="144">
        <f t="shared" si="336"/>
        <v>529227.75026492006</v>
      </c>
      <c r="FE58" s="144">
        <f t="shared" si="336"/>
        <v>360260.25026074983</v>
      </c>
      <c r="FF58" s="144">
        <f t="shared" si="336"/>
        <v>367476.60762872058</v>
      </c>
      <c r="FG58" s="144">
        <f t="shared" si="336"/>
        <v>443707.80286712968</v>
      </c>
      <c r="FH58" s="144">
        <f t="shared" si="336"/>
        <v>344585.53705205955</v>
      </c>
      <c r="FI58" s="144">
        <f t="shared" si="337"/>
        <v>394539.39694642089</v>
      </c>
      <c r="FJ58" s="144">
        <f t="shared" si="337"/>
        <v>465348.1408661087</v>
      </c>
      <c r="FK58" s="144">
        <f t="shared" si="338"/>
        <v>434341.22114868043</v>
      </c>
      <c r="FL58" s="144">
        <f t="shared" si="339"/>
        <v>403906.63718280988</v>
      </c>
      <c r="FM58" s="144">
        <f t="shared" si="339"/>
        <v>721445.43424167018</v>
      </c>
      <c r="FN58" s="144">
        <f t="shared" si="340"/>
        <v>454164.5</v>
      </c>
      <c r="FO58" s="144">
        <f t="shared" si="341"/>
        <v>373239.59454844007</v>
      </c>
      <c r="FP58" s="144">
        <f t="shared" si="341"/>
        <v>539168.11792903999</v>
      </c>
      <c r="FQ58" s="144">
        <f t="shared" si="341"/>
        <v>306340.45821161987</v>
      </c>
      <c r="FR58" s="144">
        <f t="shared" si="341"/>
        <v>250943.20434811991</v>
      </c>
      <c r="FS58" s="144">
        <f t="shared" si="341"/>
        <v>311243.81511772983</v>
      </c>
      <c r="FT58" s="144">
        <f t="shared" si="341"/>
        <v>322501.81269861059</v>
      </c>
      <c r="FU58" s="144">
        <f t="shared" si="342"/>
        <v>311049.47883266956</v>
      </c>
      <c r="FV58" s="144">
        <f t="shared" si="342"/>
        <v>424865.5979702007</v>
      </c>
      <c r="FW58" s="144">
        <f t="shared" si="342"/>
        <v>367840.40353073878</v>
      </c>
    </row>
    <row r="59" spans="1:179" x14ac:dyDescent="0.25">
      <c r="A59" s="144" t="s">
        <v>139</v>
      </c>
      <c r="B59" s="144">
        <f t="shared" si="303"/>
        <v>113354.4</v>
      </c>
      <c r="C59" s="144">
        <f t="shared" si="304"/>
        <v>109761.5</v>
      </c>
      <c r="D59" s="144">
        <f t="shared" si="304"/>
        <v>136195.1</v>
      </c>
      <c r="E59" s="144">
        <f t="shared" si="304"/>
        <v>124598.90000000002</v>
      </c>
      <c r="F59" s="144">
        <f t="shared" si="304"/>
        <v>112300.79999999993</v>
      </c>
      <c r="G59" s="144">
        <f t="shared" si="304"/>
        <v>123539.5</v>
      </c>
      <c r="H59" s="144">
        <f t="shared" si="304"/>
        <v>128949.10000000009</v>
      </c>
      <c r="I59" s="144">
        <f t="shared" si="304"/>
        <v>119157.19999999995</v>
      </c>
      <c r="J59" s="144">
        <f t="shared" si="304"/>
        <v>124321.39999999991</v>
      </c>
      <c r="K59" s="144">
        <f t="shared" si="304"/>
        <v>150750.10000000009</v>
      </c>
      <c r="L59" s="144">
        <f t="shared" si="304"/>
        <v>133787.80000000005</v>
      </c>
      <c r="M59" s="144">
        <f t="shared" si="304"/>
        <v>201017.19999999995</v>
      </c>
      <c r="N59" s="144">
        <f t="shared" si="305"/>
        <v>166413.1</v>
      </c>
      <c r="O59" s="144">
        <f t="shared" si="306"/>
        <v>130637.19999999998</v>
      </c>
      <c r="P59" s="144">
        <f t="shared" si="306"/>
        <v>185830.2</v>
      </c>
      <c r="Q59" s="144">
        <f t="shared" si="306"/>
        <v>154729.09999999998</v>
      </c>
      <c r="R59" s="144">
        <f t="shared" si="306"/>
        <v>141432.30000000005</v>
      </c>
      <c r="S59" s="144">
        <f t="shared" si="306"/>
        <v>149769.40000000002</v>
      </c>
      <c r="T59" s="144">
        <f t="shared" si="306"/>
        <v>173097.30000000005</v>
      </c>
      <c r="U59" s="144">
        <f t="shared" si="306"/>
        <v>142732.39999999991</v>
      </c>
      <c r="V59" s="144">
        <f t="shared" si="306"/>
        <v>149542.5</v>
      </c>
      <c r="W59" s="144">
        <f t="shared" si="306"/>
        <v>187978</v>
      </c>
      <c r="X59" s="144">
        <f t="shared" si="306"/>
        <v>162792.39999999991</v>
      </c>
      <c r="Y59" s="144">
        <f t="shared" si="306"/>
        <v>283988.40000000014</v>
      </c>
      <c r="Z59" s="144">
        <f t="shared" si="307"/>
        <v>192888.7</v>
      </c>
      <c r="AA59" s="144">
        <f t="shared" si="308"/>
        <v>166421.39999999997</v>
      </c>
      <c r="AB59" s="144">
        <f t="shared" si="308"/>
        <v>247832.20000000007</v>
      </c>
      <c r="AC59" s="144">
        <f t="shared" si="308"/>
        <v>221351.59999999998</v>
      </c>
      <c r="AD59" s="144">
        <f t="shared" si="308"/>
        <v>164942.59999999998</v>
      </c>
      <c r="AE59" s="144">
        <f t="shared" si="308"/>
        <v>180473.80000000005</v>
      </c>
      <c r="AF59" s="144">
        <f t="shared" si="308"/>
        <v>225263.59999999986</v>
      </c>
      <c r="AG59" s="144">
        <f t="shared" si="308"/>
        <v>167709.40000000014</v>
      </c>
      <c r="AH59" s="144">
        <f t="shared" si="308"/>
        <v>184139.19999999995</v>
      </c>
      <c r="AI59" s="144">
        <f t="shared" si="308"/>
        <v>217131.5</v>
      </c>
      <c r="AJ59" s="144">
        <f t="shared" si="308"/>
        <v>157590.70000000019</v>
      </c>
      <c r="AK59" s="144">
        <f t="shared" si="308"/>
        <v>282833.89999999991</v>
      </c>
      <c r="AL59" s="144">
        <f t="shared" si="309"/>
        <v>198520.2</v>
      </c>
      <c r="AM59" s="144">
        <f t="shared" si="310"/>
        <v>153068.29999999999</v>
      </c>
      <c r="AN59" s="144">
        <f t="shared" si="310"/>
        <v>227117.80000000005</v>
      </c>
      <c r="AO59" s="144">
        <f t="shared" si="310"/>
        <v>173355.69999999995</v>
      </c>
      <c r="AP59" s="144">
        <f t="shared" si="310"/>
        <v>146656.09999999998</v>
      </c>
      <c r="AQ59" s="144">
        <f t="shared" si="310"/>
        <v>168359.59999999998</v>
      </c>
      <c r="AR59" s="144">
        <f t="shared" si="310"/>
        <v>208244.5</v>
      </c>
      <c r="AS59" s="144">
        <f t="shared" si="310"/>
        <v>150212.40000000014</v>
      </c>
      <c r="AT59" s="144">
        <f t="shared" si="310"/>
        <v>178796.69999999995</v>
      </c>
      <c r="AU59" s="144">
        <f t="shared" si="310"/>
        <v>203523.89999999991</v>
      </c>
      <c r="AV59" s="144">
        <f t="shared" si="310"/>
        <v>162159.5</v>
      </c>
      <c r="AW59" s="144">
        <f t="shared" si="310"/>
        <v>292275.19999999995</v>
      </c>
      <c r="AX59" s="144">
        <f t="shared" si="311"/>
        <v>201179.4</v>
      </c>
      <c r="AY59" s="144">
        <f t="shared" si="312"/>
        <v>156246.39999999999</v>
      </c>
      <c r="AZ59" s="144">
        <f t="shared" si="312"/>
        <v>261319.8</v>
      </c>
      <c r="BA59" s="144">
        <f t="shared" si="312"/>
        <v>176711.30000000005</v>
      </c>
      <c r="BB59" s="144">
        <f t="shared" si="312"/>
        <v>164717.59999999998</v>
      </c>
      <c r="BC59" s="144">
        <f t="shared" si="312"/>
        <v>205126.5</v>
      </c>
      <c r="BD59" s="144">
        <f t="shared" si="312"/>
        <v>194379.5</v>
      </c>
      <c r="BE59" s="144">
        <f t="shared" si="312"/>
        <v>172359.5</v>
      </c>
      <c r="BF59" s="144">
        <f t="shared" si="312"/>
        <v>231262.69999999995</v>
      </c>
      <c r="BG59" s="144">
        <f t="shared" si="312"/>
        <v>197428.5</v>
      </c>
      <c r="BH59" s="144">
        <f t="shared" si="312"/>
        <v>185419.30000000005</v>
      </c>
      <c r="BI59" s="144">
        <f t="shared" si="312"/>
        <v>334456.89999999991</v>
      </c>
      <c r="BJ59" s="144">
        <f t="shared" si="313"/>
        <v>203685.6</v>
      </c>
      <c r="BK59" s="144">
        <f t="shared" si="314"/>
        <v>171979.9</v>
      </c>
      <c r="BL59" s="144">
        <f t="shared" si="314"/>
        <v>260214</v>
      </c>
      <c r="BM59" s="144">
        <f t="shared" si="314"/>
        <v>200717.30000000005</v>
      </c>
      <c r="BN59" s="144">
        <f t="shared" si="314"/>
        <v>181469</v>
      </c>
      <c r="BO59" s="144">
        <f t="shared" si="314"/>
        <v>257377.69999999995</v>
      </c>
      <c r="BP59" s="144">
        <f t="shared" si="314"/>
        <v>199039.69999999995</v>
      </c>
      <c r="BQ59" s="144">
        <f t="shared" si="314"/>
        <v>196490.90000000014</v>
      </c>
      <c r="BR59" s="144">
        <f t="shared" si="314"/>
        <v>256499.5</v>
      </c>
      <c r="BS59" s="144">
        <f t="shared" si="314"/>
        <v>205328.60000000009</v>
      </c>
      <c r="BT59" s="144">
        <f t="shared" si="314"/>
        <v>212757.09999999963</v>
      </c>
      <c r="BU59" s="144">
        <f t="shared" si="314"/>
        <v>423773.5</v>
      </c>
      <c r="BV59" s="144">
        <f t="shared" si="315"/>
        <v>227157.1</v>
      </c>
      <c r="BW59" s="144">
        <f t="shared" si="316"/>
        <v>185413.19999999998</v>
      </c>
      <c r="BX59" s="144">
        <f t="shared" si="316"/>
        <v>305618.50000000006</v>
      </c>
      <c r="BY59" s="144">
        <f t="shared" si="316"/>
        <v>210588.89999999991</v>
      </c>
      <c r="BZ59" s="144">
        <f t="shared" si="316"/>
        <v>220598.90000000014</v>
      </c>
      <c r="CA59" s="144">
        <f t="shared" si="316"/>
        <v>275872.79999999981</v>
      </c>
      <c r="CB59" s="144">
        <f t="shared" si="316"/>
        <v>215850.20000000019</v>
      </c>
      <c r="CC59" s="144">
        <f t="shared" si="316"/>
        <v>203576.79999999981</v>
      </c>
      <c r="CD59" s="144">
        <f t="shared" si="316"/>
        <v>279593.10000000009</v>
      </c>
      <c r="CE59" s="144">
        <f t="shared" si="316"/>
        <v>222141.79999999981</v>
      </c>
      <c r="CF59" s="144">
        <f t="shared" si="316"/>
        <v>229245.70000000019</v>
      </c>
      <c r="CG59" s="144">
        <f t="shared" si="316"/>
        <v>432265.29999999981</v>
      </c>
      <c r="CH59" s="144">
        <f t="shared" si="317"/>
        <v>250360.7</v>
      </c>
      <c r="CI59" s="144">
        <f t="shared" si="318"/>
        <v>232209.3</v>
      </c>
      <c r="CJ59" s="144">
        <f t="shared" si="318"/>
        <v>317726.09999999998</v>
      </c>
      <c r="CK59" s="144">
        <f t="shared" si="318"/>
        <v>247510.20000000007</v>
      </c>
      <c r="CL59" s="144">
        <f t="shared" si="318"/>
        <v>212876.30000000005</v>
      </c>
      <c r="CM59" s="144">
        <f t="shared" si="318"/>
        <v>287917.19999999995</v>
      </c>
      <c r="CN59" s="144">
        <f t="shared" si="318"/>
        <v>255512.59999999986</v>
      </c>
      <c r="CO59" s="144">
        <f t="shared" si="318"/>
        <v>218786.40000000014</v>
      </c>
      <c r="CP59" s="144">
        <f t="shared" si="318"/>
        <v>298722.80000000005</v>
      </c>
      <c r="CQ59" s="144">
        <f t="shared" si="318"/>
        <v>251521.29999999981</v>
      </c>
      <c r="CR59" s="144">
        <f t="shared" si="318"/>
        <v>236723.80000000028</v>
      </c>
      <c r="CS59" s="144">
        <f t="shared" si="318"/>
        <v>482442.19999999972</v>
      </c>
      <c r="CT59" s="144">
        <f t="shared" si="319"/>
        <v>274155.09999999998</v>
      </c>
      <c r="CU59" s="144">
        <f t="shared" si="320"/>
        <v>230660</v>
      </c>
      <c r="CV59" s="144">
        <f t="shared" si="320"/>
        <v>346251.4</v>
      </c>
      <c r="CW59" s="144">
        <f t="shared" si="320"/>
        <v>279853.30000000005</v>
      </c>
      <c r="CX59" s="144">
        <f t="shared" si="320"/>
        <v>235673.19999999995</v>
      </c>
      <c r="CY59" s="144">
        <f t="shared" si="320"/>
        <v>307525</v>
      </c>
      <c r="CZ59" s="144">
        <f t="shared" si="320"/>
        <v>260237.39999999991</v>
      </c>
      <c r="DA59" s="144">
        <f t="shared" si="320"/>
        <v>232911.5</v>
      </c>
      <c r="DB59" s="144">
        <f t="shared" si="320"/>
        <v>328025.5</v>
      </c>
      <c r="DC59" s="144">
        <f t="shared" si="320"/>
        <v>264871.60000000009</v>
      </c>
      <c r="DD59" s="144">
        <f t="shared" si="320"/>
        <v>256825.89999999991</v>
      </c>
      <c r="DE59" s="144">
        <f t="shared" si="320"/>
        <v>505452.60000000009</v>
      </c>
      <c r="DF59" s="144">
        <f t="shared" si="321"/>
        <v>295184.59999999998</v>
      </c>
      <c r="DG59" s="144">
        <f t="shared" si="322"/>
        <v>255560.20000000007</v>
      </c>
      <c r="DH59" s="144">
        <f t="shared" si="322"/>
        <v>396312</v>
      </c>
      <c r="DI59" s="144">
        <f t="shared" si="322"/>
        <v>276203.39999999991</v>
      </c>
      <c r="DJ59" s="144">
        <f t="shared" si="322"/>
        <v>242031.10000000009</v>
      </c>
      <c r="DK59" s="144">
        <f t="shared" si="322"/>
        <v>342388</v>
      </c>
      <c r="DL59" s="144">
        <f t="shared" si="322"/>
        <v>280614.30000000005</v>
      </c>
      <c r="DM59" s="144">
        <f t="shared" si="322"/>
        <v>267710.37999999989</v>
      </c>
      <c r="DN59" s="144">
        <f t="shared" si="322"/>
        <v>348199.12000000011</v>
      </c>
      <c r="DO59" s="144">
        <f t="shared" si="322"/>
        <v>285723.19999999972</v>
      </c>
      <c r="DP59" s="144">
        <f t="shared" si="322"/>
        <v>299173</v>
      </c>
      <c r="DQ59" s="144">
        <f t="shared" si="322"/>
        <v>572813.80000000028</v>
      </c>
      <c r="DR59" s="144">
        <f t="shared" si="323"/>
        <v>317229.2</v>
      </c>
      <c r="DS59" s="144">
        <f t="shared" si="324"/>
        <v>276099.39999999997</v>
      </c>
      <c r="DT59" s="144">
        <f t="shared" si="324"/>
        <v>419932.4</v>
      </c>
      <c r="DU59" s="144">
        <f t="shared" si="324"/>
        <v>315200.19999999995</v>
      </c>
      <c r="DV59" s="144">
        <f t="shared" si="324"/>
        <v>271137.5</v>
      </c>
      <c r="DW59" s="144">
        <f t="shared" si="324"/>
        <v>394417.10000000009</v>
      </c>
      <c r="DX59" s="144">
        <f t="shared" si="324"/>
        <v>297827.40000000014</v>
      </c>
      <c r="DY59" s="144">
        <f t="shared" si="324"/>
        <v>266598.29999999981</v>
      </c>
      <c r="DZ59" s="144">
        <f t="shared" si="324"/>
        <v>383779.89999999991</v>
      </c>
      <c r="EA59" s="144">
        <f t="shared" si="324"/>
        <v>311661.70000000019</v>
      </c>
      <c r="EB59" s="144">
        <f t="shared" si="324"/>
        <v>315676.5</v>
      </c>
      <c r="EC59" s="144">
        <f t="shared" si="324"/>
        <v>598180.2039435897</v>
      </c>
      <c r="ED59" s="144">
        <f t="shared" si="325"/>
        <v>343836.1</v>
      </c>
      <c r="EE59" s="144">
        <f t="shared" si="326"/>
        <v>280392.09999999998</v>
      </c>
      <c r="EF59" s="144">
        <f t="shared" si="326"/>
        <v>474823</v>
      </c>
      <c r="EG59" s="144">
        <f t="shared" si="343"/>
        <v>306435.40000000014</v>
      </c>
      <c r="EH59" s="144">
        <f t="shared" si="343"/>
        <v>300587.59999999986</v>
      </c>
      <c r="EI59" s="144">
        <f t="shared" si="343"/>
        <v>423549.40000000014</v>
      </c>
      <c r="EJ59" s="144">
        <f t="shared" si="343"/>
        <v>291373.5</v>
      </c>
      <c r="EK59" s="144">
        <f t="shared" si="343"/>
        <v>284515.10000000009</v>
      </c>
      <c r="EL59" s="144">
        <f t="shared" si="343"/>
        <v>415992.69999999972</v>
      </c>
      <c r="EM59" s="144">
        <f t="shared" si="327"/>
        <v>309435.30000000028</v>
      </c>
      <c r="EN59" s="144">
        <f t="shared" si="328"/>
        <v>332454.59999999963</v>
      </c>
      <c r="EO59" s="144">
        <f t="shared" si="329"/>
        <v>627474.03084021062</v>
      </c>
      <c r="EP59" s="144">
        <f t="shared" si="330"/>
        <v>374171.2</v>
      </c>
      <c r="EQ59" s="144">
        <f t="shared" si="331"/>
        <v>278293.2</v>
      </c>
      <c r="ER59" s="144">
        <f t="shared" si="332"/>
        <v>462009.70000000007</v>
      </c>
      <c r="ES59" s="144">
        <f t="shared" si="333"/>
        <v>350885.29999999981</v>
      </c>
      <c r="ET59" s="144">
        <f t="shared" si="333"/>
        <v>268299.80000000005</v>
      </c>
      <c r="EU59" s="144">
        <f t="shared" si="333"/>
        <v>418059.69999999995</v>
      </c>
      <c r="EV59" s="144">
        <f t="shared" si="333"/>
        <v>326697.89999999991</v>
      </c>
      <c r="EW59" s="144">
        <f t="shared" si="333"/>
        <v>280040.30000000028</v>
      </c>
      <c r="EX59" s="144">
        <f t="shared" si="333"/>
        <v>398681.60000000009</v>
      </c>
      <c r="EY59" s="144">
        <f t="shared" si="334"/>
        <v>338750.29999999981</v>
      </c>
      <c r="EZ59" s="144">
        <f t="shared" si="334"/>
        <v>341343.91056263959</v>
      </c>
      <c r="FA59" s="144">
        <f t="shared" si="334"/>
        <v>729898.72855663998</v>
      </c>
      <c r="FB59" s="144">
        <f t="shared" si="335"/>
        <v>455189.58205153001</v>
      </c>
      <c r="FC59" s="144">
        <f t="shared" si="336"/>
        <v>303736.81794847001</v>
      </c>
      <c r="FD59" s="144">
        <f t="shared" si="336"/>
        <v>474555.16506923002</v>
      </c>
      <c r="FE59" s="144">
        <f t="shared" si="336"/>
        <v>348911.49429326993</v>
      </c>
      <c r="FF59" s="144">
        <f t="shared" si="336"/>
        <v>305368.9586230102</v>
      </c>
      <c r="FG59" s="144">
        <f t="shared" si="336"/>
        <v>422539.11148251966</v>
      </c>
      <c r="FH59" s="144">
        <f t="shared" si="336"/>
        <v>325187.19877525978</v>
      </c>
      <c r="FI59" s="144">
        <f t="shared" si="337"/>
        <v>337328.09879013058</v>
      </c>
      <c r="FJ59" s="144">
        <f t="shared" si="337"/>
        <v>449550.37827673974</v>
      </c>
      <c r="FK59" s="144">
        <f t="shared" si="338"/>
        <v>414811.52129308973</v>
      </c>
      <c r="FL59" s="144">
        <f t="shared" si="339"/>
        <v>367570.25037971977</v>
      </c>
      <c r="FM59" s="144">
        <f t="shared" si="339"/>
        <v>684821.13886390068</v>
      </c>
      <c r="FN59" s="144">
        <f t="shared" si="340"/>
        <v>442684.4</v>
      </c>
      <c r="FO59" s="144">
        <f t="shared" si="341"/>
        <v>352575.21425369999</v>
      </c>
      <c r="FP59" s="144">
        <f t="shared" si="341"/>
        <v>496420.45558322011</v>
      </c>
      <c r="FQ59" s="144">
        <f t="shared" si="341"/>
        <v>267112.78388009989</v>
      </c>
      <c r="FR59" s="144">
        <f t="shared" si="341"/>
        <v>213855.80576361995</v>
      </c>
      <c r="FS59" s="144">
        <f t="shared" si="341"/>
        <v>268898.41598601011</v>
      </c>
      <c r="FT59" s="144">
        <f t="shared" si="341"/>
        <v>292719.84071369981</v>
      </c>
      <c r="FU59" s="144">
        <f t="shared" si="342"/>
        <v>295586.95897172997</v>
      </c>
      <c r="FV59" s="144">
        <f t="shared" si="342"/>
        <v>400288.95588951046</v>
      </c>
      <c r="FW59" s="144">
        <f t="shared" si="342"/>
        <v>346955.94219933916</v>
      </c>
    </row>
    <row r="60" spans="1:179" x14ac:dyDescent="0.25">
      <c r="A60" s="144" t="s">
        <v>140</v>
      </c>
      <c r="B60" s="144">
        <f t="shared" si="303"/>
        <v>35425.899999999994</v>
      </c>
      <c r="C60" s="144">
        <f t="shared" si="304"/>
        <v>35030.5</v>
      </c>
      <c r="D60" s="144">
        <f t="shared" si="304"/>
        <v>42334.299999999988</v>
      </c>
      <c r="E60" s="144">
        <f t="shared" si="304"/>
        <v>32303.600000000035</v>
      </c>
      <c r="F60" s="144">
        <f t="shared" si="304"/>
        <v>43732.799999999988</v>
      </c>
      <c r="G60" s="144">
        <f t="shared" si="304"/>
        <v>43642.299999999988</v>
      </c>
      <c r="H60" s="144">
        <f t="shared" si="304"/>
        <v>42263.399999999994</v>
      </c>
      <c r="I60" s="144">
        <f t="shared" si="304"/>
        <v>47774.600000000035</v>
      </c>
      <c r="J60" s="144">
        <f t="shared" si="304"/>
        <v>42656.5</v>
      </c>
      <c r="K60" s="144">
        <f t="shared" si="304"/>
        <v>49325.399999999907</v>
      </c>
      <c r="L60" s="144">
        <f t="shared" si="304"/>
        <v>57477.20000000007</v>
      </c>
      <c r="M60" s="144">
        <f t="shared" si="304"/>
        <v>49033</v>
      </c>
      <c r="N60" s="144">
        <f t="shared" si="305"/>
        <v>49946.9</v>
      </c>
      <c r="O60" s="144">
        <f t="shared" si="306"/>
        <v>46522.299999999996</v>
      </c>
      <c r="P60" s="144">
        <f t="shared" si="306"/>
        <v>56126.599999999991</v>
      </c>
      <c r="Q60" s="144">
        <f t="shared" si="306"/>
        <v>44106</v>
      </c>
      <c r="R60" s="144">
        <f t="shared" si="306"/>
        <v>56478.299999999988</v>
      </c>
      <c r="S60" s="144">
        <f t="shared" si="306"/>
        <v>43914.000000000058</v>
      </c>
      <c r="T60" s="144">
        <f t="shared" si="306"/>
        <v>59042.699999999953</v>
      </c>
      <c r="U60" s="144">
        <f t="shared" si="306"/>
        <v>61295.600000000035</v>
      </c>
      <c r="V60" s="144">
        <f t="shared" si="306"/>
        <v>56328.100000000035</v>
      </c>
      <c r="W60" s="144">
        <f t="shared" si="306"/>
        <v>66668.600000000035</v>
      </c>
      <c r="X60" s="144">
        <f t="shared" si="306"/>
        <v>75505.499999999884</v>
      </c>
      <c r="Y60" s="144">
        <f t="shared" si="306"/>
        <v>65467.099999999977</v>
      </c>
      <c r="Z60" s="144">
        <f t="shared" si="307"/>
        <v>64382.2</v>
      </c>
      <c r="AA60" s="144">
        <f t="shared" si="308"/>
        <v>62068.3</v>
      </c>
      <c r="AB60" s="144">
        <f t="shared" si="308"/>
        <v>57788.599999999977</v>
      </c>
      <c r="AC60" s="144">
        <f t="shared" si="308"/>
        <v>67936.500000000058</v>
      </c>
      <c r="AD60" s="144">
        <f t="shared" si="308"/>
        <v>68930.499999999942</v>
      </c>
      <c r="AE60" s="144">
        <f t="shared" si="308"/>
        <v>62955.900000000023</v>
      </c>
      <c r="AF60" s="144">
        <f t="shared" si="308"/>
        <v>76604.100000000035</v>
      </c>
      <c r="AG60" s="144">
        <f t="shared" si="308"/>
        <v>72862.899999999965</v>
      </c>
      <c r="AH60" s="144">
        <f t="shared" si="308"/>
        <v>68397.400000000023</v>
      </c>
      <c r="AI60" s="144">
        <f t="shared" si="308"/>
        <v>76656.800000000047</v>
      </c>
      <c r="AJ60" s="144">
        <f t="shared" si="308"/>
        <v>62052.400000000023</v>
      </c>
      <c r="AK60" s="144">
        <f t="shared" si="308"/>
        <v>56785.399999999907</v>
      </c>
      <c r="AL60" s="144">
        <f t="shared" si="309"/>
        <v>45762.299999999996</v>
      </c>
      <c r="AM60" s="144">
        <f t="shared" si="310"/>
        <v>44138.000000000007</v>
      </c>
      <c r="AN60" s="144">
        <f t="shared" si="310"/>
        <v>48364.7</v>
      </c>
      <c r="AO60" s="144">
        <f t="shared" si="310"/>
        <v>45427.899999999994</v>
      </c>
      <c r="AP60" s="144">
        <f t="shared" si="310"/>
        <v>43498</v>
      </c>
      <c r="AQ60" s="144">
        <f t="shared" si="310"/>
        <v>47002.899999999994</v>
      </c>
      <c r="AR60" s="144">
        <f t="shared" si="310"/>
        <v>51002.700000000012</v>
      </c>
      <c r="AS60" s="144">
        <f t="shared" si="310"/>
        <v>48827.5</v>
      </c>
      <c r="AT60" s="144">
        <f t="shared" si="310"/>
        <v>49612.799999999988</v>
      </c>
      <c r="AU60" s="144">
        <f t="shared" si="310"/>
        <v>55527.300000000047</v>
      </c>
      <c r="AV60" s="144">
        <f t="shared" si="310"/>
        <v>57397.299999999988</v>
      </c>
      <c r="AW60" s="144">
        <f t="shared" si="310"/>
        <v>57055.199999999953</v>
      </c>
      <c r="AX60" s="144">
        <f t="shared" si="311"/>
        <v>48431</v>
      </c>
      <c r="AY60" s="144">
        <f t="shared" si="312"/>
        <v>50732</v>
      </c>
      <c r="AZ60" s="144">
        <f t="shared" si="312"/>
        <v>61890.899999999994</v>
      </c>
      <c r="BA60" s="144">
        <f t="shared" si="312"/>
        <v>52243.600000000006</v>
      </c>
      <c r="BB60" s="144">
        <f t="shared" si="312"/>
        <v>56548.200000000012</v>
      </c>
      <c r="BC60" s="144">
        <f t="shared" si="312"/>
        <v>55359.700000000012</v>
      </c>
      <c r="BD60" s="144">
        <f t="shared" si="312"/>
        <v>58823.399999999965</v>
      </c>
      <c r="BE60" s="144">
        <f t="shared" si="312"/>
        <v>58035</v>
      </c>
      <c r="BF60" s="144">
        <f t="shared" si="312"/>
        <v>53942.400000000023</v>
      </c>
      <c r="BG60" s="144">
        <f t="shared" si="312"/>
        <v>56901.799999999988</v>
      </c>
      <c r="BH60" s="144">
        <f t="shared" si="312"/>
        <v>68440.5</v>
      </c>
      <c r="BI60" s="144">
        <f t="shared" si="312"/>
        <v>65313.199999999953</v>
      </c>
      <c r="BJ60" s="144">
        <f t="shared" si="313"/>
        <v>52878</v>
      </c>
      <c r="BK60" s="144">
        <f t="shared" si="314"/>
        <v>54220.800000000017</v>
      </c>
      <c r="BL60" s="144">
        <f t="shared" si="314"/>
        <v>68002.799999999988</v>
      </c>
      <c r="BM60" s="144">
        <f t="shared" si="314"/>
        <v>54889.399999999994</v>
      </c>
      <c r="BN60" s="144">
        <f t="shared" si="314"/>
        <v>69614.099999999977</v>
      </c>
      <c r="BO60" s="144">
        <f t="shared" si="314"/>
        <v>67647.099999999977</v>
      </c>
      <c r="BP60" s="144">
        <f t="shared" si="314"/>
        <v>65242.20000000007</v>
      </c>
      <c r="BQ60" s="144">
        <f t="shared" si="314"/>
        <v>72446.699999999953</v>
      </c>
      <c r="BR60" s="144">
        <f t="shared" si="314"/>
        <v>70179</v>
      </c>
      <c r="BS60" s="144">
        <f t="shared" si="314"/>
        <v>72608.199999999953</v>
      </c>
      <c r="BT60" s="144">
        <f t="shared" si="314"/>
        <v>84652.800000000047</v>
      </c>
      <c r="BU60" s="144">
        <f t="shared" si="314"/>
        <v>71146.599999999977</v>
      </c>
      <c r="BV60" s="144">
        <f t="shared" si="315"/>
        <v>68648</v>
      </c>
      <c r="BW60" s="144">
        <f t="shared" si="316"/>
        <v>65989.400000000023</v>
      </c>
      <c r="BX60" s="144">
        <f t="shared" si="316"/>
        <v>79313.999999999971</v>
      </c>
      <c r="BY60" s="144">
        <f t="shared" si="316"/>
        <v>61226.000000000029</v>
      </c>
      <c r="BZ60" s="144">
        <f t="shared" si="316"/>
        <v>72252.79999999993</v>
      </c>
      <c r="CA60" s="144">
        <f t="shared" si="316"/>
        <v>65554.100000000093</v>
      </c>
      <c r="CB60" s="144">
        <f t="shared" si="316"/>
        <v>72154.599999999977</v>
      </c>
      <c r="CC60" s="144">
        <f t="shared" si="316"/>
        <v>74360.199999999953</v>
      </c>
      <c r="CD60" s="144">
        <f t="shared" si="316"/>
        <v>62225.800000000047</v>
      </c>
      <c r="CE60" s="144">
        <f t="shared" si="316"/>
        <v>77342.699999999953</v>
      </c>
      <c r="CF60" s="144">
        <f t="shared" si="316"/>
        <v>86478.599999999977</v>
      </c>
      <c r="CG60" s="144">
        <f t="shared" si="316"/>
        <v>70832.900000000023</v>
      </c>
      <c r="CH60" s="144">
        <f t="shared" si="317"/>
        <v>68799.7</v>
      </c>
      <c r="CI60" s="144">
        <f t="shared" si="318"/>
        <v>67127.000000000015</v>
      </c>
      <c r="CJ60" s="144">
        <f t="shared" si="318"/>
        <v>64181</v>
      </c>
      <c r="CK60" s="144">
        <f t="shared" si="318"/>
        <v>73274.099999999977</v>
      </c>
      <c r="CL60" s="144">
        <f t="shared" si="318"/>
        <v>70797.400000000023</v>
      </c>
      <c r="CM60" s="144">
        <f t="shared" si="318"/>
        <v>63661.399999999965</v>
      </c>
      <c r="CN60" s="144">
        <f t="shared" si="318"/>
        <v>71682.900000000023</v>
      </c>
      <c r="CO60" s="144">
        <f t="shared" si="318"/>
        <v>68401</v>
      </c>
      <c r="CP60" s="144">
        <f t="shared" si="318"/>
        <v>68335.599999999977</v>
      </c>
      <c r="CQ60" s="144">
        <f t="shared" si="318"/>
        <v>81351.099999999977</v>
      </c>
      <c r="CR60" s="144">
        <f t="shared" si="318"/>
        <v>87774.600000000093</v>
      </c>
      <c r="CS60" s="144">
        <f t="shared" si="318"/>
        <v>73174.59999999986</v>
      </c>
      <c r="CT60" s="144">
        <f t="shared" si="319"/>
        <v>74026.3</v>
      </c>
      <c r="CU60" s="144">
        <f t="shared" si="320"/>
        <v>69700.999999999985</v>
      </c>
      <c r="CV60" s="144">
        <f t="shared" si="320"/>
        <v>87063.500000000029</v>
      </c>
      <c r="CW60" s="144">
        <f t="shared" si="320"/>
        <v>76926.800000000017</v>
      </c>
      <c r="CX60" s="144">
        <f t="shared" si="320"/>
        <v>84364.799999999988</v>
      </c>
      <c r="CY60" s="144">
        <f t="shared" si="320"/>
        <v>74157.099999999977</v>
      </c>
      <c r="CZ60" s="144">
        <f t="shared" si="320"/>
        <v>81347.199999999953</v>
      </c>
      <c r="DA60" s="144">
        <f t="shared" si="320"/>
        <v>77132.100000000093</v>
      </c>
      <c r="DB60" s="144">
        <f t="shared" si="320"/>
        <v>76699.599999999977</v>
      </c>
      <c r="DC60" s="144">
        <f t="shared" si="320"/>
        <v>89697.79999999993</v>
      </c>
      <c r="DD60" s="144">
        <f t="shared" si="320"/>
        <v>92093.599999999977</v>
      </c>
      <c r="DE60" s="144">
        <f t="shared" si="320"/>
        <v>81836.70000000007</v>
      </c>
      <c r="DF60" s="144">
        <f t="shared" si="321"/>
        <v>73096.7</v>
      </c>
      <c r="DG60" s="144">
        <f t="shared" si="322"/>
        <v>71789.999999999985</v>
      </c>
      <c r="DH60" s="144">
        <f t="shared" si="322"/>
        <v>85873.700000000041</v>
      </c>
      <c r="DI60" s="144">
        <f t="shared" si="322"/>
        <v>84253.199999999953</v>
      </c>
      <c r="DJ60" s="144">
        <f t="shared" si="322"/>
        <v>76250.600000000035</v>
      </c>
      <c r="DK60" s="144">
        <f t="shared" si="322"/>
        <v>81761.199999999953</v>
      </c>
      <c r="DL60" s="144">
        <f t="shared" si="322"/>
        <v>91490.500000000058</v>
      </c>
      <c r="DM60" s="144">
        <f t="shared" si="322"/>
        <v>79324</v>
      </c>
      <c r="DN60" s="144">
        <f t="shared" si="322"/>
        <v>83353.900000000023</v>
      </c>
      <c r="DO60" s="144">
        <f t="shared" si="322"/>
        <v>95158.5</v>
      </c>
      <c r="DP60" s="144">
        <f t="shared" si="322"/>
        <v>105582.69999999995</v>
      </c>
      <c r="DQ60" s="144">
        <f t="shared" si="322"/>
        <v>89790.135168649955</v>
      </c>
      <c r="DR60" s="144">
        <f t="shared" si="323"/>
        <v>78950.3</v>
      </c>
      <c r="DS60" s="144">
        <f t="shared" si="324"/>
        <v>79944.900000000009</v>
      </c>
      <c r="DT60" s="144">
        <f t="shared" si="324"/>
        <v>92152.199999999983</v>
      </c>
      <c r="DU60" s="144">
        <f t="shared" si="324"/>
        <v>93105.000000000029</v>
      </c>
      <c r="DV60" s="144">
        <f t="shared" si="324"/>
        <v>88967.199999999953</v>
      </c>
      <c r="DW60" s="144">
        <f t="shared" si="324"/>
        <v>90753</v>
      </c>
      <c r="DX60" s="144">
        <f t="shared" si="324"/>
        <v>87825.099999999977</v>
      </c>
      <c r="DY60" s="144">
        <f t="shared" si="324"/>
        <v>94165</v>
      </c>
      <c r="DZ60" s="144">
        <f t="shared" si="324"/>
        <v>89699.199999999953</v>
      </c>
      <c r="EA60" s="144">
        <f t="shared" si="324"/>
        <v>95671.70000000007</v>
      </c>
      <c r="EB60" s="144">
        <f t="shared" si="324"/>
        <v>112949.20000000007</v>
      </c>
      <c r="EC60" s="144">
        <f t="shared" si="324"/>
        <v>93600.719337819843</v>
      </c>
      <c r="ED60" s="144">
        <f t="shared" si="325"/>
        <v>86005.4</v>
      </c>
      <c r="EE60" s="144">
        <f t="shared" si="326"/>
        <v>80264.699999999983</v>
      </c>
      <c r="EF60" s="144">
        <f t="shared" si="326"/>
        <v>102479.20000000001</v>
      </c>
      <c r="EG60" s="144">
        <f t="shared" si="343"/>
        <v>83059.599999999977</v>
      </c>
      <c r="EH60" s="144">
        <f t="shared" si="343"/>
        <v>97384.500000000058</v>
      </c>
      <c r="EI60" s="144">
        <f t="shared" si="343"/>
        <v>92554.199999999953</v>
      </c>
      <c r="EJ60" s="144">
        <f t="shared" si="343"/>
        <v>82298.500000000116</v>
      </c>
      <c r="EK60" s="144">
        <f t="shared" si="343"/>
        <v>89483.899999999907</v>
      </c>
      <c r="EL60" s="144">
        <f t="shared" si="343"/>
        <v>88815.899999999907</v>
      </c>
      <c r="EM60" s="144">
        <f t="shared" si="327"/>
        <v>100478.50000000023</v>
      </c>
      <c r="EN60" s="144">
        <f t="shared" si="328"/>
        <v>114283.39999999991</v>
      </c>
      <c r="EO60" s="144">
        <f t="shared" si="329"/>
        <v>87615.853437450016</v>
      </c>
      <c r="EP60" s="144">
        <f t="shared" si="330"/>
        <v>87880.2</v>
      </c>
      <c r="EQ60" s="144">
        <f t="shared" si="331"/>
        <v>81142.7</v>
      </c>
      <c r="ER60" s="144">
        <f t="shared" si="332"/>
        <v>89090.9</v>
      </c>
      <c r="ES60" s="144">
        <f t="shared" si="333"/>
        <v>93190.200000000012</v>
      </c>
      <c r="ET60" s="144">
        <f t="shared" si="333"/>
        <v>91132.099999999977</v>
      </c>
      <c r="EU60" s="144">
        <f t="shared" si="333"/>
        <v>81123.099999999977</v>
      </c>
      <c r="EV60" s="144">
        <f t="shared" si="333"/>
        <v>88516.400000000023</v>
      </c>
      <c r="EW60" s="144">
        <f t="shared" si="333"/>
        <v>85810.199999999953</v>
      </c>
      <c r="EX60" s="144">
        <f t="shared" si="333"/>
        <v>77426.400000000023</v>
      </c>
      <c r="EY60" s="144">
        <f t="shared" si="334"/>
        <v>108427.10000000009</v>
      </c>
      <c r="EZ60" s="144">
        <f t="shared" si="334"/>
        <v>137123.38972056995</v>
      </c>
      <c r="FA60" s="144">
        <f t="shared" si="334"/>
        <v>69950.37257808994</v>
      </c>
      <c r="FB60" s="144">
        <f t="shared" si="335"/>
        <v>91893.67665614</v>
      </c>
      <c r="FC60" s="144">
        <f t="shared" si="336"/>
        <v>79096.923343860006</v>
      </c>
      <c r="FD60" s="144">
        <f t="shared" si="336"/>
        <v>90854.946703299967</v>
      </c>
      <c r="FE60" s="144">
        <f t="shared" si="336"/>
        <v>80175.959151770046</v>
      </c>
      <c r="FF60" s="144">
        <f t="shared" si="336"/>
        <v>86082.541549869988</v>
      </c>
      <c r="FG60" s="144">
        <f t="shared" si="336"/>
        <v>79081.535645610013</v>
      </c>
      <c r="FH60" s="144">
        <f t="shared" si="336"/>
        <v>87438.30746931996</v>
      </c>
      <c r="FI60" s="144">
        <f t="shared" si="337"/>
        <v>77927.271104480023</v>
      </c>
      <c r="FJ60" s="144">
        <f t="shared" si="337"/>
        <v>82646.585846280097</v>
      </c>
      <c r="FK60" s="144">
        <f t="shared" si="338"/>
        <v>99151.898777099792</v>
      </c>
      <c r="FL60" s="144">
        <f t="shared" si="339"/>
        <v>106532.0267328301</v>
      </c>
      <c r="FM60" s="144">
        <f t="shared" si="339"/>
        <v>72251.057698599994</v>
      </c>
      <c r="FN60" s="144">
        <f t="shared" si="340"/>
        <v>83956.6</v>
      </c>
      <c r="FO60" s="144">
        <f t="shared" si="341"/>
        <v>82328.272656410001</v>
      </c>
      <c r="FP60" s="144">
        <f t="shared" si="341"/>
        <v>76086.609030319989</v>
      </c>
      <c r="FQ60" s="144">
        <f t="shared" si="341"/>
        <v>39194.45331505005</v>
      </c>
      <c r="FR60" s="144">
        <f t="shared" si="341"/>
        <v>32862.309263409988</v>
      </c>
      <c r="FS60" s="144">
        <f t="shared" si="341"/>
        <v>46141.601741929946</v>
      </c>
      <c r="FT60" s="144">
        <f t="shared" si="341"/>
        <v>65512.109831660055</v>
      </c>
      <c r="FU60" s="144">
        <f t="shared" si="342"/>
        <v>68946.149823760032</v>
      </c>
      <c r="FV60" s="144">
        <f t="shared" si="342"/>
        <v>76418.214819350047</v>
      </c>
      <c r="FW60" s="144">
        <f t="shared" si="342"/>
        <v>86180.343514109845</v>
      </c>
    </row>
    <row r="61" spans="1:179" x14ac:dyDescent="0.25">
      <c r="A61" s="144" t="s">
        <v>141</v>
      </c>
      <c r="B61" s="144">
        <f t="shared" si="303"/>
        <v>6946.1</v>
      </c>
      <c r="C61" s="144">
        <f t="shared" si="304"/>
        <v>6782.1</v>
      </c>
      <c r="D61" s="144">
        <f t="shared" si="304"/>
        <v>8074.7000000000007</v>
      </c>
      <c r="E61" s="144">
        <f t="shared" si="304"/>
        <v>5977.0999999999985</v>
      </c>
      <c r="F61" s="144">
        <f t="shared" si="304"/>
        <v>8855.1999999999971</v>
      </c>
      <c r="G61" s="144">
        <f t="shared" si="304"/>
        <v>9219.6000000000058</v>
      </c>
      <c r="H61" s="144">
        <f t="shared" si="304"/>
        <v>7752</v>
      </c>
      <c r="I61" s="144">
        <f t="shared" si="304"/>
        <v>9832.7999999999956</v>
      </c>
      <c r="J61" s="144">
        <f t="shared" si="304"/>
        <v>8738.9000000000015</v>
      </c>
      <c r="K61" s="144">
        <f t="shared" si="304"/>
        <v>10459</v>
      </c>
      <c r="L61" s="144">
        <f t="shared" si="304"/>
        <v>12114.300000000003</v>
      </c>
      <c r="M61" s="144">
        <f t="shared" si="304"/>
        <v>10990.699999999997</v>
      </c>
      <c r="N61" s="144">
        <f t="shared" si="305"/>
        <v>9582.1</v>
      </c>
      <c r="O61" s="144">
        <f t="shared" si="306"/>
        <v>9418.1</v>
      </c>
      <c r="P61" s="144">
        <f t="shared" si="306"/>
        <v>10678.8</v>
      </c>
      <c r="Q61" s="144">
        <f t="shared" si="306"/>
        <v>8155.5</v>
      </c>
      <c r="R61" s="144">
        <f t="shared" si="306"/>
        <v>10567</v>
      </c>
      <c r="S61" s="144">
        <f t="shared" si="306"/>
        <v>9556.8000000000029</v>
      </c>
      <c r="T61" s="144">
        <f t="shared" si="306"/>
        <v>11333.599999999991</v>
      </c>
      <c r="U61" s="144">
        <f t="shared" si="306"/>
        <v>11954.200000000012</v>
      </c>
      <c r="V61" s="144">
        <f t="shared" si="306"/>
        <v>11089.5</v>
      </c>
      <c r="W61" s="144">
        <f t="shared" si="306"/>
        <v>13603.699999999997</v>
      </c>
      <c r="X61" s="144">
        <f t="shared" si="306"/>
        <v>15448.599999999991</v>
      </c>
      <c r="Y61" s="144">
        <f t="shared" si="306"/>
        <v>13188.100000000006</v>
      </c>
      <c r="Z61" s="144">
        <f t="shared" si="307"/>
        <v>11724.7</v>
      </c>
      <c r="AA61" s="144">
        <f t="shared" si="308"/>
        <v>11182.099999999999</v>
      </c>
      <c r="AB61" s="144">
        <f t="shared" si="308"/>
        <v>10210.600000000002</v>
      </c>
      <c r="AC61" s="144">
        <f t="shared" si="308"/>
        <v>12355.199999999997</v>
      </c>
      <c r="AD61" s="144">
        <f t="shared" si="308"/>
        <v>12437.300000000003</v>
      </c>
      <c r="AE61" s="144">
        <f t="shared" si="308"/>
        <v>11849.099999999999</v>
      </c>
      <c r="AF61" s="144">
        <f t="shared" si="308"/>
        <v>14432.300000000003</v>
      </c>
      <c r="AG61" s="144">
        <f t="shared" si="308"/>
        <v>14386.699999999997</v>
      </c>
      <c r="AH61" s="144">
        <f t="shared" si="308"/>
        <v>14035.899999999994</v>
      </c>
      <c r="AI61" s="144">
        <f t="shared" si="308"/>
        <v>16367.5</v>
      </c>
      <c r="AJ61" s="144">
        <f t="shared" si="308"/>
        <v>14222</v>
      </c>
      <c r="AK61" s="144">
        <f t="shared" si="308"/>
        <v>13612.600000000006</v>
      </c>
      <c r="AL61" s="144">
        <f t="shared" si="309"/>
        <v>9556.1</v>
      </c>
      <c r="AM61" s="144">
        <f t="shared" si="310"/>
        <v>8958.1999999999989</v>
      </c>
      <c r="AN61" s="144">
        <f t="shared" si="310"/>
        <v>9259.9000000000015</v>
      </c>
      <c r="AO61" s="144">
        <f t="shared" si="310"/>
        <v>8013.1000000000022</v>
      </c>
      <c r="AP61" s="144">
        <f t="shared" si="310"/>
        <v>8199.8999999999942</v>
      </c>
      <c r="AQ61" s="144">
        <f t="shared" si="310"/>
        <v>9774.8000000000029</v>
      </c>
      <c r="AR61" s="144">
        <f t="shared" si="310"/>
        <v>10211.300000000003</v>
      </c>
      <c r="AS61" s="144">
        <f t="shared" si="310"/>
        <v>9524.1999999999971</v>
      </c>
      <c r="AT61" s="144">
        <f t="shared" si="310"/>
        <v>10068.800000000003</v>
      </c>
      <c r="AU61" s="144">
        <f t="shared" si="310"/>
        <v>11137.399999999994</v>
      </c>
      <c r="AV61" s="144">
        <f t="shared" si="310"/>
        <v>11706</v>
      </c>
      <c r="AW61" s="144">
        <f t="shared" si="310"/>
        <v>10846.300000000003</v>
      </c>
      <c r="AX61" s="144">
        <f t="shared" si="311"/>
        <v>8595.2999999999993</v>
      </c>
      <c r="AY61" s="144">
        <f t="shared" si="312"/>
        <v>8824.6000000000022</v>
      </c>
      <c r="AZ61" s="144">
        <f t="shared" si="312"/>
        <v>10693.199999999997</v>
      </c>
      <c r="BA61" s="144">
        <f t="shared" si="312"/>
        <v>8886.8000000000029</v>
      </c>
      <c r="BB61" s="144">
        <f t="shared" si="312"/>
        <v>9498.1999999999971</v>
      </c>
      <c r="BC61" s="144">
        <f t="shared" si="312"/>
        <v>10179.200000000004</v>
      </c>
      <c r="BD61" s="144">
        <f t="shared" si="312"/>
        <v>10155.899999999994</v>
      </c>
      <c r="BE61" s="144">
        <f t="shared" si="312"/>
        <v>10966.5</v>
      </c>
      <c r="BF61" s="144">
        <f t="shared" si="312"/>
        <v>10498.699999999997</v>
      </c>
      <c r="BG61" s="144">
        <f t="shared" si="312"/>
        <v>11826.5</v>
      </c>
      <c r="BH61" s="144">
        <f t="shared" si="312"/>
        <v>13229.200000000012</v>
      </c>
      <c r="BI61" s="144">
        <f t="shared" si="312"/>
        <v>12768.899999999994</v>
      </c>
      <c r="BJ61" s="144">
        <f t="shared" si="313"/>
        <v>9547.6</v>
      </c>
      <c r="BK61" s="144">
        <f t="shared" si="314"/>
        <v>10555.199999999999</v>
      </c>
      <c r="BL61" s="144">
        <f t="shared" si="314"/>
        <v>11817.2</v>
      </c>
      <c r="BM61" s="144">
        <f t="shared" si="314"/>
        <v>9805.5</v>
      </c>
      <c r="BN61" s="144">
        <f t="shared" si="314"/>
        <v>12361.900000000001</v>
      </c>
      <c r="BO61" s="144">
        <f t="shared" si="314"/>
        <v>12455.400000000001</v>
      </c>
      <c r="BP61" s="144">
        <f t="shared" si="314"/>
        <v>11528.199999999997</v>
      </c>
      <c r="BQ61" s="144">
        <f t="shared" si="314"/>
        <v>13435.199999999997</v>
      </c>
      <c r="BR61" s="144">
        <f t="shared" si="314"/>
        <v>13256.300000000003</v>
      </c>
      <c r="BS61" s="144">
        <f t="shared" si="314"/>
        <v>13578.699999999997</v>
      </c>
      <c r="BT61" s="144">
        <f t="shared" si="314"/>
        <v>15323.800000000003</v>
      </c>
      <c r="BU61" s="144">
        <f t="shared" si="314"/>
        <v>12845.299999999988</v>
      </c>
      <c r="BV61" s="144">
        <f t="shared" si="315"/>
        <v>11640.1</v>
      </c>
      <c r="BW61" s="144">
        <f t="shared" si="316"/>
        <v>11554.4</v>
      </c>
      <c r="BX61" s="144">
        <f t="shared" si="316"/>
        <v>11973.400000000001</v>
      </c>
      <c r="BY61" s="144">
        <f t="shared" si="316"/>
        <v>9907.5999999999985</v>
      </c>
      <c r="BZ61" s="144">
        <f t="shared" si="316"/>
        <v>12571.400000000001</v>
      </c>
      <c r="CA61" s="144">
        <f t="shared" si="316"/>
        <v>11750.900000000001</v>
      </c>
      <c r="CB61" s="144">
        <f t="shared" si="316"/>
        <v>12532.800000000003</v>
      </c>
      <c r="CC61" s="144">
        <f t="shared" si="316"/>
        <v>12736.5</v>
      </c>
      <c r="CD61" s="144">
        <f t="shared" si="316"/>
        <v>12592</v>
      </c>
      <c r="CE61" s="144">
        <f t="shared" si="316"/>
        <v>14991.599999999991</v>
      </c>
      <c r="CF61" s="144">
        <f t="shared" si="316"/>
        <v>16565.500000000015</v>
      </c>
      <c r="CG61" s="144">
        <f t="shared" si="316"/>
        <v>13458.199999999983</v>
      </c>
      <c r="CH61" s="144">
        <f t="shared" si="317"/>
        <v>12290.8</v>
      </c>
      <c r="CI61" s="144">
        <f t="shared" si="318"/>
        <v>11394.900000000001</v>
      </c>
      <c r="CJ61" s="144">
        <f t="shared" si="318"/>
        <v>10619.7</v>
      </c>
      <c r="CK61" s="144">
        <f t="shared" si="318"/>
        <v>12054.400000000001</v>
      </c>
      <c r="CL61" s="144">
        <f t="shared" si="318"/>
        <v>12411.099999999999</v>
      </c>
      <c r="CM61" s="144">
        <f t="shared" si="318"/>
        <v>11237.499999999993</v>
      </c>
      <c r="CN61" s="144">
        <f t="shared" si="318"/>
        <v>12728.300000000003</v>
      </c>
      <c r="CO61" s="144">
        <f t="shared" si="318"/>
        <v>12640.199999999997</v>
      </c>
      <c r="CP61" s="144">
        <f t="shared" si="318"/>
        <v>14220.100000000006</v>
      </c>
      <c r="CQ61" s="144">
        <f t="shared" si="318"/>
        <v>15458.399999999994</v>
      </c>
      <c r="CR61" s="144">
        <f t="shared" si="318"/>
        <v>14907.200000000012</v>
      </c>
      <c r="CS61" s="144">
        <f t="shared" si="318"/>
        <v>14613.5</v>
      </c>
      <c r="CT61" s="144">
        <f t="shared" si="319"/>
        <v>12192.6</v>
      </c>
      <c r="CU61" s="144">
        <f t="shared" si="320"/>
        <v>12023.999999999998</v>
      </c>
      <c r="CV61" s="144">
        <f t="shared" si="320"/>
        <v>14721.099999999999</v>
      </c>
      <c r="CW61" s="144">
        <f t="shared" si="320"/>
        <v>12988.600000000006</v>
      </c>
      <c r="CX61" s="144">
        <f t="shared" si="320"/>
        <v>14946.300000000003</v>
      </c>
      <c r="CY61" s="144">
        <f t="shared" si="320"/>
        <v>12584.699999999997</v>
      </c>
      <c r="CZ61" s="144">
        <f t="shared" si="320"/>
        <v>14342.5</v>
      </c>
      <c r="DA61" s="144">
        <f t="shared" si="320"/>
        <v>13865.199999999997</v>
      </c>
      <c r="DB61" s="144">
        <f t="shared" si="320"/>
        <v>13895.600000000006</v>
      </c>
      <c r="DC61" s="144">
        <f t="shared" si="320"/>
        <v>16155.399999999994</v>
      </c>
      <c r="DD61" s="144">
        <f t="shared" si="320"/>
        <v>16300.399999999994</v>
      </c>
      <c r="DE61" s="144">
        <f t="shared" si="320"/>
        <v>15103.5</v>
      </c>
      <c r="DF61" s="144">
        <f t="shared" si="321"/>
        <v>12541.6</v>
      </c>
      <c r="DG61" s="144">
        <f t="shared" si="322"/>
        <v>12253.800000000001</v>
      </c>
      <c r="DH61" s="144">
        <f t="shared" si="322"/>
        <v>14049.5</v>
      </c>
      <c r="DI61" s="144">
        <f t="shared" si="322"/>
        <v>12591.699999999997</v>
      </c>
      <c r="DJ61" s="144">
        <f t="shared" si="322"/>
        <v>13066.5</v>
      </c>
      <c r="DK61" s="144">
        <f t="shared" si="322"/>
        <v>13462.299999999996</v>
      </c>
      <c r="DL61" s="144">
        <f t="shared" si="322"/>
        <v>15683.600000000006</v>
      </c>
      <c r="DM61" s="144">
        <f t="shared" si="322"/>
        <v>13242.699999999997</v>
      </c>
      <c r="DN61" s="144">
        <f t="shared" si="322"/>
        <v>15756.600000000006</v>
      </c>
      <c r="DO61" s="144">
        <f t="shared" si="322"/>
        <v>16776.999999999985</v>
      </c>
      <c r="DP61" s="144">
        <f t="shared" si="322"/>
        <v>18131.900000000023</v>
      </c>
      <c r="DQ61" s="144">
        <f t="shared" si="322"/>
        <v>17010.966722789977</v>
      </c>
      <c r="DR61" s="144">
        <f t="shared" si="323"/>
        <v>13498.9</v>
      </c>
      <c r="DS61" s="144">
        <f t="shared" si="324"/>
        <v>13816.500000000002</v>
      </c>
      <c r="DT61" s="144">
        <f t="shared" si="324"/>
        <v>13548.400000000001</v>
      </c>
      <c r="DU61" s="144">
        <f t="shared" si="324"/>
        <v>13445.5</v>
      </c>
      <c r="DV61" s="144">
        <f t="shared" si="324"/>
        <v>16669.699999999997</v>
      </c>
      <c r="DW61" s="144">
        <f t="shared" si="324"/>
        <v>14988.199999999997</v>
      </c>
      <c r="DX61" s="144">
        <f t="shared" si="324"/>
        <v>14973.300000000003</v>
      </c>
      <c r="DY61" s="144">
        <f t="shared" si="324"/>
        <v>16060</v>
      </c>
      <c r="DZ61" s="144">
        <f t="shared" si="324"/>
        <v>15889</v>
      </c>
      <c r="EA61" s="144">
        <f t="shared" si="324"/>
        <v>16580.200000000012</v>
      </c>
      <c r="EB61" s="144">
        <f t="shared" si="324"/>
        <v>18653.199999999983</v>
      </c>
      <c r="EC61" s="144">
        <f t="shared" si="324"/>
        <v>17421.403256969992</v>
      </c>
      <c r="ED61" s="144">
        <f t="shared" si="325"/>
        <v>14686.3</v>
      </c>
      <c r="EE61" s="144">
        <f t="shared" si="326"/>
        <v>13064</v>
      </c>
      <c r="EF61" s="144">
        <f t="shared" si="326"/>
        <v>14739.600000000002</v>
      </c>
      <c r="EG61" s="144">
        <f t="shared" si="343"/>
        <v>11513.699999999997</v>
      </c>
      <c r="EH61" s="144">
        <f t="shared" si="343"/>
        <v>15234.599999999999</v>
      </c>
      <c r="EI61" s="144">
        <f t="shared" si="343"/>
        <v>14903</v>
      </c>
      <c r="EJ61" s="144">
        <f t="shared" si="343"/>
        <v>13849.900000000009</v>
      </c>
      <c r="EK61" s="144">
        <f t="shared" si="343"/>
        <v>14997.199999999997</v>
      </c>
      <c r="EL61" s="144">
        <f t="shared" si="343"/>
        <v>14490.800000000003</v>
      </c>
      <c r="EM61" s="144">
        <f t="shared" si="327"/>
        <v>17593.699999999983</v>
      </c>
      <c r="EN61" s="144">
        <f t="shared" si="328"/>
        <v>18650.400000000023</v>
      </c>
      <c r="EO61" s="144">
        <f t="shared" si="329"/>
        <v>15464.712358639983</v>
      </c>
      <c r="EP61" s="144">
        <f t="shared" si="330"/>
        <v>14618.5</v>
      </c>
      <c r="EQ61" s="144">
        <f t="shared" si="331"/>
        <v>13631.900000000001</v>
      </c>
      <c r="ER61" s="144">
        <f t="shared" si="332"/>
        <v>13177.900000000001</v>
      </c>
      <c r="ES61" s="144">
        <f t="shared" si="333"/>
        <v>13976.199999999997</v>
      </c>
      <c r="ET61" s="144">
        <f t="shared" si="333"/>
        <v>13715.5</v>
      </c>
      <c r="EU61" s="144">
        <f t="shared" si="333"/>
        <v>12817.699999999997</v>
      </c>
      <c r="EV61" s="144">
        <f t="shared" si="333"/>
        <v>13645.800000000003</v>
      </c>
      <c r="EW61" s="144">
        <f t="shared" si="333"/>
        <v>14289.5</v>
      </c>
      <c r="EX61" s="144">
        <f t="shared" si="333"/>
        <v>11781.300000000003</v>
      </c>
      <c r="EY61" s="144">
        <f t="shared" si="334"/>
        <v>17726.699999999997</v>
      </c>
      <c r="EZ61" s="144">
        <f t="shared" si="334"/>
        <v>20141.350719970011</v>
      </c>
      <c r="FA61" s="144">
        <f t="shared" si="334"/>
        <v>15845.298238899995</v>
      </c>
      <c r="FB61" s="144">
        <f t="shared" si="335"/>
        <v>13636.964109529999</v>
      </c>
      <c r="FC61" s="144">
        <f t="shared" si="336"/>
        <v>14041.635890469999</v>
      </c>
      <c r="FD61" s="144">
        <f t="shared" si="336"/>
        <v>13124.686557019995</v>
      </c>
      <c r="FE61" s="144">
        <f t="shared" si="336"/>
        <v>12200.44056666</v>
      </c>
      <c r="FF61" s="144">
        <f t="shared" si="336"/>
        <v>13995.37491731</v>
      </c>
      <c r="FG61" s="144">
        <f t="shared" si="336"/>
        <v>12980.323839489996</v>
      </c>
      <c r="FH61" s="144">
        <f t="shared" si="336"/>
        <v>14225.959529319996</v>
      </c>
      <c r="FI61" s="144">
        <f t="shared" si="337"/>
        <v>13012.429176580001</v>
      </c>
      <c r="FJ61" s="144">
        <f t="shared" si="337"/>
        <v>12822.92699398</v>
      </c>
      <c r="FK61" s="144">
        <f t="shared" si="338"/>
        <v>15539.392515550018</v>
      </c>
      <c r="FL61" s="144">
        <f t="shared" si="339"/>
        <v>15402.977132680011</v>
      </c>
      <c r="FM61" s="144">
        <f t="shared" si="339"/>
        <v>13240.903146060009</v>
      </c>
      <c r="FN61" s="144">
        <f t="shared" si="340"/>
        <v>12559.4</v>
      </c>
      <c r="FO61" s="144">
        <f t="shared" si="341"/>
        <v>11485.523220199999</v>
      </c>
      <c r="FP61" s="144">
        <f t="shared" si="341"/>
        <v>11098.434734950002</v>
      </c>
      <c r="FQ61" s="144">
        <f t="shared" si="341"/>
        <v>6178.8344149900004</v>
      </c>
      <c r="FR61" s="144">
        <f t="shared" si="341"/>
        <v>5426.4147452499965</v>
      </c>
      <c r="FS61" s="144">
        <f t="shared" si="341"/>
        <v>7588.7908128899944</v>
      </c>
      <c r="FT61" s="144">
        <f t="shared" si="341"/>
        <v>10424.503011879999</v>
      </c>
      <c r="FU61" s="144">
        <f t="shared" si="342"/>
        <v>11016.202498860002</v>
      </c>
      <c r="FV61" s="144">
        <f t="shared" si="342"/>
        <v>13540.96753835</v>
      </c>
      <c r="FW61" s="144">
        <f t="shared" si="342"/>
        <v>13094.006340840002</v>
      </c>
    </row>
    <row r="62" spans="1:179" x14ac:dyDescent="0.25">
      <c r="A62" s="144" t="s">
        <v>142</v>
      </c>
      <c r="B62" s="144">
        <f t="shared" si="303"/>
        <v>155.19999999999999</v>
      </c>
      <c r="C62" s="144">
        <f t="shared" si="304"/>
        <v>221.10000000000002</v>
      </c>
      <c r="D62" s="144">
        <f t="shared" si="304"/>
        <v>223.2</v>
      </c>
      <c r="E62" s="144">
        <f t="shared" si="304"/>
        <v>79.399999999999977</v>
      </c>
      <c r="F62" s="144">
        <f t="shared" si="304"/>
        <v>55.5</v>
      </c>
      <c r="G62" s="144">
        <f t="shared" si="304"/>
        <v>29</v>
      </c>
      <c r="H62" s="144">
        <f t="shared" si="304"/>
        <v>104.70000000000005</v>
      </c>
      <c r="I62" s="144">
        <f t="shared" si="304"/>
        <v>114.5</v>
      </c>
      <c r="J62" s="144">
        <f t="shared" si="304"/>
        <v>71.300000000000068</v>
      </c>
      <c r="K62" s="144">
        <f t="shared" si="304"/>
        <v>108</v>
      </c>
      <c r="L62" s="144">
        <f t="shared" si="304"/>
        <v>65.799999999999955</v>
      </c>
      <c r="M62" s="144">
        <f t="shared" si="304"/>
        <v>56.599999999999909</v>
      </c>
      <c r="N62" s="144">
        <f t="shared" si="305"/>
        <v>1279.8</v>
      </c>
      <c r="O62" s="144">
        <f t="shared" si="306"/>
        <v>192.5</v>
      </c>
      <c r="P62" s="144">
        <f t="shared" si="306"/>
        <v>183.5</v>
      </c>
      <c r="Q62" s="144">
        <f t="shared" si="306"/>
        <v>195.20000000000005</v>
      </c>
      <c r="R62" s="144">
        <f t="shared" si="306"/>
        <v>205.30000000000018</v>
      </c>
      <c r="S62" s="144">
        <f t="shared" si="306"/>
        <v>249</v>
      </c>
      <c r="T62" s="144">
        <f t="shared" si="306"/>
        <v>195.39999999999964</v>
      </c>
      <c r="U62" s="144">
        <f t="shared" si="306"/>
        <v>194.10000000000036</v>
      </c>
      <c r="V62" s="144">
        <f t="shared" si="306"/>
        <v>215</v>
      </c>
      <c r="W62" s="144">
        <f t="shared" si="306"/>
        <v>175.59999999999991</v>
      </c>
      <c r="X62" s="144">
        <f t="shared" si="306"/>
        <v>250.40000000000009</v>
      </c>
      <c r="Y62" s="144">
        <f t="shared" si="306"/>
        <v>-903.80000000000018</v>
      </c>
      <c r="Z62" s="144">
        <f t="shared" si="307"/>
        <v>1298.3</v>
      </c>
      <c r="AA62" s="144">
        <f t="shared" si="308"/>
        <v>226.70000000000005</v>
      </c>
      <c r="AB62" s="144">
        <f t="shared" si="308"/>
        <v>309.79999999999995</v>
      </c>
      <c r="AC62" s="144">
        <f t="shared" si="308"/>
        <v>319.29999999999995</v>
      </c>
      <c r="AD62" s="144">
        <f t="shared" si="308"/>
        <v>318.20000000000027</v>
      </c>
      <c r="AE62" s="144">
        <f t="shared" si="308"/>
        <v>377.29999999999973</v>
      </c>
      <c r="AF62" s="144">
        <f t="shared" si="308"/>
        <v>314.30000000000018</v>
      </c>
      <c r="AG62" s="144">
        <f t="shared" si="308"/>
        <v>296</v>
      </c>
      <c r="AH62" s="144">
        <f t="shared" si="308"/>
        <v>335.19999999999982</v>
      </c>
      <c r="AI62" s="144">
        <f t="shared" si="308"/>
        <v>424.70000000000027</v>
      </c>
      <c r="AJ62" s="144">
        <f t="shared" si="308"/>
        <v>285.69999999999982</v>
      </c>
      <c r="AK62" s="144">
        <f t="shared" si="308"/>
        <v>161.80000000000018</v>
      </c>
      <c r="AL62" s="144">
        <f t="shared" si="309"/>
        <v>558.4</v>
      </c>
      <c r="AM62" s="144">
        <f t="shared" si="310"/>
        <v>270.10000000000002</v>
      </c>
      <c r="AN62" s="144">
        <f t="shared" si="310"/>
        <v>233</v>
      </c>
      <c r="AO62" s="144">
        <f t="shared" si="310"/>
        <v>346.09999999999991</v>
      </c>
      <c r="AP62" s="144">
        <f t="shared" si="310"/>
        <v>308.10000000000014</v>
      </c>
      <c r="AQ62" s="144">
        <f t="shared" si="310"/>
        <v>358.10000000000014</v>
      </c>
      <c r="AR62" s="144">
        <f t="shared" si="310"/>
        <v>311.39999999999964</v>
      </c>
      <c r="AS62" s="144">
        <f t="shared" si="310"/>
        <v>295.5</v>
      </c>
      <c r="AT62" s="144">
        <f t="shared" si="310"/>
        <v>601.80000000000018</v>
      </c>
      <c r="AU62" s="144">
        <f t="shared" si="310"/>
        <v>371.30000000000018</v>
      </c>
      <c r="AV62" s="144">
        <f t="shared" si="310"/>
        <v>420.19999999999982</v>
      </c>
      <c r="AW62" s="144">
        <f t="shared" si="310"/>
        <v>603.30000000000018</v>
      </c>
      <c r="AX62" s="144">
        <f t="shared" si="311"/>
        <v>369</v>
      </c>
      <c r="AY62" s="144">
        <f t="shared" si="312"/>
        <v>336.29999999999995</v>
      </c>
      <c r="AZ62" s="144">
        <f t="shared" si="312"/>
        <v>351</v>
      </c>
      <c r="BA62" s="144">
        <f t="shared" si="312"/>
        <v>279.29999999999995</v>
      </c>
      <c r="BB62" s="144">
        <f t="shared" si="312"/>
        <v>345</v>
      </c>
      <c r="BC62" s="144">
        <f t="shared" si="312"/>
        <v>303.70000000000005</v>
      </c>
      <c r="BD62" s="144">
        <f t="shared" si="312"/>
        <v>315.60000000000014</v>
      </c>
      <c r="BE62" s="144">
        <f t="shared" si="312"/>
        <v>358.79999999999973</v>
      </c>
      <c r="BF62" s="144">
        <f t="shared" si="312"/>
        <v>342.20000000000027</v>
      </c>
      <c r="BG62" s="144">
        <f t="shared" si="312"/>
        <v>348.29999999999973</v>
      </c>
      <c r="BH62" s="144">
        <f t="shared" si="312"/>
        <v>347.10000000000036</v>
      </c>
      <c r="BI62" s="144">
        <f t="shared" si="312"/>
        <v>294</v>
      </c>
      <c r="BJ62" s="144">
        <f t="shared" si="313"/>
        <v>308.8</v>
      </c>
      <c r="BK62" s="144">
        <f t="shared" si="314"/>
        <v>288.49999999999994</v>
      </c>
      <c r="BL62" s="144">
        <f t="shared" si="314"/>
        <v>335</v>
      </c>
      <c r="BM62" s="144">
        <f t="shared" si="314"/>
        <v>292</v>
      </c>
      <c r="BN62" s="144">
        <f t="shared" si="314"/>
        <v>365.20000000000005</v>
      </c>
      <c r="BO62" s="144">
        <f t="shared" si="314"/>
        <v>368.90000000000009</v>
      </c>
      <c r="BP62" s="144">
        <f t="shared" si="314"/>
        <v>318.29999999999973</v>
      </c>
      <c r="BQ62" s="144">
        <f t="shared" si="314"/>
        <v>287.10000000000036</v>
      </c>
      <c r="BR62" s="144">
        <f t="shared" si="314"/>
        <v>348.79999999999973</v>
      </c>
      <c r="BS62" s="144">
        <f t="shared" si="314"/>
        <v>384.09999999999991</v>
      </c>
      <c r="BT62" s="144">
        <f t="shared" si="314"/>
        <v>362.70000000000027</v>
      </c>
      <c r="BU62" s="144">
        <f t="shared" si="314"/>
        <v>331</v>
      </c>
      <c r="BV62" s="144">
        <f t="shared" si="315"/>
        <v>288.10000000000002</v>
      </c>
      <c r="BW62" s="144">
        <f t="shared" si="316"/>
        <v>277.5</v>
      </c>
      <c r="BX62" s="144">
        <f t="shared" si="316"/>
        <v>296.10000000000002</v>
      </c>
      <c r="BY62" s="144">
        <f t="shared" si="316"/>
        <v>276.09999999999991</v>
      </c>
      <c r="BZ62" s="144">
        <f t="shared" si="316"/>
        <v>438.90000000000009</v>
      </c>
      <c r="CA62" s="144">
        <f t="shared" si="316"/>
        <v>303.39999999999986</v>
      </c>
      <c r="CB62" s="144">
        <f t="shared" si="316"/>
        <v>301.20000000000027</v>
      </c>
      <c r="CC62" s="144">
        <f t="shared" si="316"/>
        <v>291.89999999999964</v>
      </c>
      <c r="CD62" s="144">
        <f t="shared" si="316"/>
        <v>336.5</v>
      </c>
      <c r="CE62" s="144">
        <f t="shared" si="316"/>
        <v>384.60000000000036</v>
      </c>
      <c r="CF62" s="144">
        <f t="shared" si="316"/>
        <v>376.5</v>
      </c>
      <c r="CG62" s="144">
        <f t="shared" si="316"/>
        <v>252.79999999999973</v>
      </c>
      <c r="CH62" s="144">
        <f t="shared" si="317"/>
        <v>273.89999999999998</v>
      </c>
      <c r="CI62" s="144">
        <f t="shared" si="318"/>
        <v>309.39999999999998</v>
      </c>
      <c r="CJ62" s="144">
        <f t="shared" si="318"/>
        <v>196.20000000000005</v>
      </c>
      <c r="CK62" s="144">
        <f t="shared" si="318"/>
        <v>235.5</v>
      </c>
      <c r="CL62" s="144">
        <f t="shared" si="318"/>
        <v>225.09999999999991</v>
      </c>
      <c r="CM62" s="144">
        <f t="shared" si="318"/>
        <v>226.40000000000009</v>
      </c>
      <c r="CN62" s="144">
        <f t="shared" si="318"/>
        <v>189.09999999999991</v>
      </c>
      <c r="CO62" s="144">
        <f t="shared" si="318"/>
        <v>319.70000000000005</v>
      </c>
      <c r="CP62" s="144">
        <f t="shared" si="318"/>
        <v>336.10000000000014</v>
      </c>
      <c r="CQ62" s="144">
        <f t="shared" si="318"/>
        <v>1006.2999999999997</v>
      </c>
      <c r="CR62" s="144">
        <f t="shared" si="318"/>
        <v>1169.5</v>
      </c>
      <c r="CS62" s="144">
        <f t="shared" si="318"/>
        <v>389.30000000000018</v>
      </c>
      <c r="CT62" s="144">
        <f t="shared" si="319"/>
        <v>363.6</v>
      </c>
      <c r="CU62" s="144">
        <f t="shared" si="320"/>
        <v>329.5</v>
      </c>
      <c r="CV62" s="144">
        <f t="shared" si="320"/>
        <v>415.19999999999993</v>
      </c>
      <c r="CW62" s="144">
        <f t="shared" si="320"/>
        <v>417.10000000000014</v>
      </c>
      <c r="CX62" s="144">
        <f t="shared" si="320"/>
        <v>518</v>
      </c>
      <c r="CY62" s="144">
        <f t="shared" si="320"/>
        <v>447</v>
      </c>
      <c r="CZ62" s="144">
        <f t="shared" si="320"/>
        <v>415.90000000000009</v>
      </c>
      <c r="DA62" s="144">
        <f t="shared" si="320"/>
        <v>356.29999999999973</v>
      </c>
      <c r="DB62" s="144">
        <f t="shared" si="320"/>
        <v>397.70000000000027</v>
      </c>
      <c r="DC62" s="144">
        <f t="shared" si="320"/>
        <v>455.5</v>
      </c>
      <c r="DD62" s="144">
        <f t="shared" si="320"/>
        <v>373.30000000000018</v>
      </c>
      <c r="DE62" s="144">
        <f t="shared" si="320"/>
        <v>364.19999999999982</v>
      </c>
      <c r="DF62" s="144">
        <f t="shared" si="321"/>
        <v>355.4</v>
      </c>
      <c r="DG62" s="144">
        <f t="shared" si="322"/>
        <v>297.10000000000002</v>
      </c>
      <c r="DH62" s="144">
        <f t="shared" si="322"/>
        <v>364.6</v>
      </c>
      <c r="DI62" s="144">
        <f t="shared" si="322"/>
        <v>353.6</v>
      </c>
      <c r="DJ62" s="144">
        <f t="shared" si="322"/>
        <v>441.5</v>
      </c>
      <c r="DK62" s="144">
        <f t="shared" si="322"/>
        <v>412.99999999999977</v>
      </c>
      <c r="DL62" s="144">
        <f t="shared" si="322"/>
        <v>371.10000000000036</v>
      </c>
      <c r="DM62" s="144">
        <f t="shared" si="322"/>
        <v>343.39999999999964</v>
      </c>
      <c r="DN62" s="144">
        <f t="shared" si="322"/>
        <v>373.5</v>
      </c>
      <c r="DO62" s="144">
        <f t="shared" si="322"/>
        <v>413.60000000000036</v>
      </c>
      <c r="DP62" s="144">
        <f t="shared" si="322"/>
        <v>372.39999999999964</v>
      </c>
      <c r="DQ62" s="144">
        <f t="shared" si="322"/>
        <v>368.7976631800002</v>
      </c>
      <c r="DR62" s="144">
        <f t="shared" si="323"/>
        <v>342</v>
      </c>
      <c r="DS62" s="144">
        <f t="shared" si="324"/>
        <v>381.70000000000005</v>
      </c>
      <c r="DT62" s="144">
        <f t="shared" si="324"/>
        <v>429.89999999999986</v>
      </c>
      <c r="DU62" s="144">
        <f t="shared" si="324"/>
        <v>463.5</v>
      </c>
      <c r="DV62" s="144">
        <f t="shared" si="324"/>
        <v>461.80000000000018</v>
      </c>
      <c r="DW62" s="144">
        <f t="shared" si="324"/>
        <v>501.29999999999973</v>
      </c>
      <c r="DX62" s="144">
        <f t="shared" si="324"/>
        <v>386.90000000000009</v>
      </c>
      <c r="DY62" s="144">
        <f t="shared" si="324"/>
        <v>380.20000000000027</v>
      </c>
      <c r="DZ62" s="144">
        <f t="shared" si="324"/>
        <v>387.69999999999982</v>
      </c>
      <c r="EA62" s="144">
        <f t="shared" si="324"/>
        <v>451.30000000000018</v>
      </c>
      <c r="EB62" s="144">
        <f t="shared" si="324"/>
        <v>450.89999999999964</v>
      </c>
      <c r="EC62" s="144">
        <f t="shared" si="324"/>
        <v>435.54666912000084</v>
      </c>
      <c r="ED62" s="144">
        <f t="shared" si="325"/>
        <v>469.7</v>
      </c>
      <c r="EE62" s="144">
        <f t="shared" si="326"/>
        <v>447.3</v>
      </c>
      <c r="EF62" s="144">
        <f t="shared" si="326"/>
        <v>478.29999999999995</v>
      </c>
      <c r="EG62" s="144">
        <f t="shared" si="343"/>
        <v>392.40000000000009</v>
      </c>
      <c r="EH62" s="144">
        <f t="shared" si="343"/>
        <v>543.79999999999995</v>
      </c>
      <c r="EI62" s="144">
        <f t="shared" si="343"/>
        <v>502.59999999999991</v>
      </c>
      <c r="EJ62" s="144">
        <f t="shared" si="343"/>
        <v>441.70000000000027</v>
      </c>
      <c r="EK62" s="144">
        <f t="shared" si="343"/>
        <v>456.69999999999982</v>
      </c>
      <c r="EL62" s="144">
        <f t="shared" si="343"/>
        <v>469.30000000000018</v>
      </c>
      <c r="EM62" s="144">
        <f t="shared" si="327"/>
        <v>506.19999999999982</v>
      </c>
      <c r="EN62" s="144">
        <f t="shared" si="328"/>
        <v>517.19999999999982</v>
      </c>
      <c r="EO62" s="144">
        <f t="shared" si="329"/>
        <v>413.30952082000022</v>
      </c>
      <c r="EP62" s="144">
        <f t="shared" si="330"/>
        <v>478</v>
      </c>
      <c r="EQ62" s="144">
        <f t="shared" si="331"/>
        <v>420.5</v>
      </c>
      <c r="ER62" s="144">
        <f t="shared" si="332"/>
        <v>464.20000000000005</v>
      </c>
      <c r="ES62" s="144">
        <f t="shared" si="333"/>
        <v>480.70000000000005</v>
      </c>
      <c r="ET62" s="144">
        <f t="shared" si="333"/>
        <v>500.19999999999982</v>
      </c>
      <c r="EU62" s="144">
        <f t="shared" si="333"/>
        <v>424.80000000000018</v>
      </c>
      <c r="EV62" s="144">
        <f t="shared" si="333"/>
        <v>478.79999999999973</v>
      </c>
      <c r="EW62" s="144">
        <f t="shared" si="333"/>
        <v>447.5</v>
      </c>
      <c r="EX62" s="144">
        <f t="shared" si="333"/>
        <v>367.60000000000036</v>
      </c>
      <c r="EY62" s="144">
        <f t="shared" si="334"/>
        <v>483.69999999999982</v>
      </c>
      <c r="EZ62" s="144">
        <f t="shared" si="334"/>
        <v>502.13292588999957</v>
      </c>
      <c r="FA62" s="144">
        <f t="shared" si="334"/>
        <v>419.60743011999966</v>
      </c>
      <c r="FB62" s="144">
        <f t="shared" si="335"/>
        <v>461.41431914999998</v>
      </c>
      <c r="FC62" s="144">
        <f t="shared" si="336"/>
        <v>366.98568084999999</v>
      </c>
      <c r="FD62" s="144">
        <f t="shared" si="336"/>
        <v>375.49691902000006</v>
      </c>
      <c r="FE62" s="144">
        <f t="shared" si="336"/>
        <v>402.15748733000009</v>
      </c>
      <c r="FF62" s="144">
        <f t="shared" si="336"/>
        <v>470.45470317000036</v>
      </c>
      <c r="FG62" s="144">
        <f t="shared" si="336"/>
        <v>553.44577791999973</v>
      </c>
      <c r="FH62" s="144">
        <f t="shared" si="336"/>
        <v>538.38126088000035</v>
      </c>
      <c r="FI62" s="144">
        <f t="shared" si="337"/>
        <v>398.71986754999944</v>
      </c>
      <c r="FJ62" s="144">
        <f t="shared" si="337"/>
        <v>477.63140921000058</v>
      </c>
      <c r="FK62" s="144">
        <f t="shared" si="338"/>
        <v>535.34711915999969</v>
      </c>
      <c r="FL62" s="144">
        <f t="shared" si="339"/>
        <v>454.16284924999945</v>
      </c>
      <c r="FM62" s="144">
        <f t="shared" si="339"/>
        <v>377.68857750999996</v>
      </c>
      <c r="FN62" s="144">
        <f t="shared" si="340"/>
        <v>441.7</v>
      </c>
      <c r="FO62" s="144">
        <f t="shared" si="341"/>
        <v>459.79987511999997</v>
      </c>
      <c r="FP62" s="144">
        <f t="shared" si="341"/>
        <v>436.10551997000005</v>
      </c>
      <c r="FQ62" s="144">
        <f t="shared" si="341"/>
        <v>494.36947174000011</v>
      </c>
      <c r="FR62" s="144">
        <f t="shared" si="341"/>
        <v>411.60777712000004</v>
      </c>
      <c r="FS62" s="144">
        <f t="shared" si="341"/>
        <v>428.57099553999979</v>
      </c>
      <c r="FT62" s="144">
        <f t="shared" si="341"/>
        <v>422.83469869999999</v>
      </c>
      <c r="FU62" s="144">
        <f t="shared" si="342"/>
        <v>425.03542874999994</v>
      </c>
      <c r="FV62" s="144">
        <f t="shared" si="342"/>
        <v>448.98253279000028</v>
      </c>
      <c r="FW62" s="144">
        <f t="shared" si="342"/>
        <v>500.78187132999938</v>
      </c>
    </row>
    <row r="63" spans="1:179" x14ac:dyDescent="0.25">
      <c r="A63" s="144" t="s">
        <v>143</v>
      </c>
      <c r="B63" s="144">
        <f t="shared" si="303"/>
        <v>22161.599999999999</v>
      </c>
      <c r="C63" s="144">
        <f t="shared" si="304"/>
        <v>21569.1</v>
      </c>
      <c r="D63" s="144">
        <f t="shared" si="304"/>
        <v>25410.699999999997</v>
      </c>
      <c r="E63" s="144">
        <f t="shared" si="304"/>
        <v>20241.300000000003</v>
      </c>
      <c r="F63" s="144">
        <f t="shared" si="304"/>
        <v>26685.699999999997</v>
      </c>
      <c r="G63" s="144">
        <f t="shared" si="304"/>
        <v>26886.399999999994</v>
      </c>
      <c r="H63" s="144">
        <f t="shared" si="304"/>
        <v>26314.800000000017</v>
      </c>
      <c r="I63" s="144">
        <f t="shared" si="304"/>
        <v>29106.399999999994</v>
      </c>
      <c r="J63" s="144">
        <f t="shared" si="304"/>
        <v>26636.100000000006</v>
      </c>
      <c r="K63" s="144">
        <f t="shared" si="304"/>
        <v>30045.199999999983</v>
      </c>
      <c r="L63" s="144">
        <f t="shared" si="304"/>
        <v>35153.700000000012</v>
      </c>
      <c r="M63" s="144">
        <f t="shared" si="304"/>
        <v>29540.599999999977</v>
      </c>
      <c r="N63" s="144">
        <f t="shared" si="305"/>
        <v>29475.5</v>
      </c>
      <c r="O63" s="144">
        <f t="shared" si="306"/>
        <v>27813.4</v>
      </c>
      <c r="P63" s="144">
        <f t="shared" si="306"/>
        <v>33713.999999999993</v>
      </c>
      <c r="Q63" s="144">
        <f t="shared" si="306"/>
        <v>26829.400000000009</v>
      </c>
      <c r="R63" s="144">
        <f t="shared" si="306"/>
        <v>34338.699999999997</v>
      </c>
      <c r="S63" s="144">
        <f t="shared" si="306"/>
        <v>28751.700000000012</v>
      </c>
      <c r="T63" s="144">
        <f t="shared" si="306"/>
        <v>35456.299999999988</v>
      </c>
      <c r="U63" s="144">
        <f t="shared" si="306"/>
        <v>36997</v>
      </c>
      <c r="V63" s="144">
        <f t="shared" si="306"/>
        <v>34530.400000000023</v>
      </c>
      <c r="W63" s="144">
        <f t="shared" si="306"/>
        <v>40303.5</v>
      </c>
      <c r="X63" s="144">
        <f t="shared" si="306"/>
        <v>44950.599999999977</v>
      </c>
      <c r="Y63" s="144">
        <f t="shared" si="306"/>
        <v>37642.400000000023</v>
      </c>
      <c r="Z63" s="144">
        <f t="shared" si="307"/>
        <v>38800.5</v>
      </c>
      <c r="AA63" s="144">
        <f t="shared" si="308"/>
        <v>37786</v>
      </c>
      <c r="AB63" s="144">
        <f t="shared" si="308"/>
        <v>34376.199999999997</v>
      </c>
      <c r="AC63" s="144">
        <f t="shared" si="308"/>
        <v>41426.500000000015</v>
      </c>
      <c r="AD63" s="144">
        <f t="shared" si="308"/>
        <v>43833.599999999977</v>
      </c>
      <c r="AE63" s="144">
        <f t="shared" si="308"/>
        <v>38973.700000000012</v>
      </c>
      <c r="AF63" s="144">
        <f t="shared" si="308"/>
        <v>48138.900000000023</v>
      </c>
      <c r="AG63" s="144">
        <f t="shared" si="308"/>
        <v>46204.299999999988</v>
      </c>
      <c r="AH63" s="144">
        <f t="shared" si="308"/>
        <v>43754.099999999977</v>
      </c>
      <c r="AI63" s="144">
        <f t="shared" si="308"/>
        <v>48685.400000000023</v>
      </c>
      <c r="AJ63" s="144">
        <f t="shared" si="308"/>
        <v>38459.200000000012</v>
      </c>
      <c r="AK63" s="144">
        <f t="shared" si="308"/>
        <v>34054.399999999965</v>
      </c>
      <c r="AL63" s="144">
        <f t="shared" si="309"/>
        <v>28819.200000000001</v>
      </c>
      <c r="AM63" s="144">
        <f t="shared" si="310"/>
        <v>28618.499999999996</v>
      </c>
      <c r="AN63" s="144">
        <f t="shared" si="310"/>
        <v>30299.800000000003</v>
      </c>
      <c r="AO63" s="144">
        <f t="shared" si="310"/>
        <v>28788.399999999994</v>
      </c>
      <c r="AP63" s="144">
        <f t="shared" si="310"/>
        <v>28725.5</v>
      </c>
      <c r="AQ63" s="144">
        <f t="shared" si="310"/>
        <v>29917.300000000017</v>
      </c>
      <c r="AR63" s="144">
        <f t="shared" si="310"/>
        <v>32588.899999999994</v>
      </c>
      <c r="AS63" s="144">
        <f t="shared" si="310"/>
        <v>31907.799999999988</v>
      </c>
      <c r="AT63" s="144">
        <f t="shared" si="310"/>
        <v>31401.899999999994</v>
      </c>
      <c r="AU63" s="144">
        <f t="shared" si="310"/>
        <v>35589.100000000035</v>
      </c>
      <c r="AV63" s="144">
        <f t="shared" si="310"/>
        <v>36101.899999999965</v>
      </c>
      <c r="AW63" s="144">
        <f t="shared" si="310"/>
        <v>36176.100000000035</v>
      </c>
      <c r="AX63" s="144">
        <f t="shared" si="311"/>
        <v>31656.2</v>
      </c>
      <c r="AY63" s="144">
        <f t="shared" si="312"/>
        <v>33135.199999999997</v>
      </c>
      <c r="AZ63" s="144">
        <f t="shared" si="312"/>
        <v>39404.299999999996</v>
      </c>
      <c r="BA63" s="144">
        <f t="shared" si="312"/>
        <v>33405.699999999997</v>
      </c>
      <c r="BB63" s="144">
        <f t="shared" si="312"/>
        <v>37066.600000000006</v>
      </c>
      <c r="BC63" s="144">
        <f t="shared" si="312"/>
        <v>35501.600000000006</v>
      </c>
      <c r="BD63" s="144">
        <f t="shared" si="312"/>
        <v>37046.100000000006</v>
      </c>
      <c r="BE63" s="144">
        <f t="shared" si="312"/>
        <v>36738.399999999965</v>
      </c>
      <c r="BF63" s="144">
        <f t="shared" si="312"/>
        <v>33694.100000000035</v>
      </c>
      <c r="BG63" s="144">
        <f t="shared" si="312"/>
        <v>34465.799999999988</v>
      </c>
      <c r="BH63" s="144">
        <f t="shared" si="312"/>
        <v>42299.900000000023</v>
      </c>
      <c r="BI63" s="144">
        <f t="shared" si="312"/>
        <v>39889.299999999988</v>
      </c>
      <c r="BJ63" s="144">
        <f t="shared" si="313"/>
        <v>33085.4</v>
      </c>
      <c r="BK63" s="144">
        <f t="shared" si="314"/>
        <v>33873.200000000004</v>
      </c>
      <c r="BL63" s="144">
        <f t="shared" si="314"/>
        <v>41430.799999999988</v>
      </c>
      <c r="BM63" s="144">
        <f t="shared" si="314"/>
        <v>33572.600000000006</v>
      </c>
      <c r="BN63" s="144">
        <f t="shared" si="314"/>
        <v>43736</v>
      </c>
      <c r="BO63" s="144">
        <f t="shared" si="314"/>
        <v>43149.399999999994</v>
      </c>
      <c r="BP63" s="144">
        <f t="shared" si="314"/>
        <v>41554.800000000017</v>
      </c>
      <c r="BQ63" s="144">
        <f t="shared" si="314"/>
        <v>45618.899999999965</v>
      </c>
      <c r="BR63" s="144">
        <f t="shared" si="314"/>
        <v>44407.5</v>
      </c>
      <c r="BS63" s="144">
        <f t="shared" si="314"/>
        <v>46581.100000000035</v>
      </c>
      <c r="BT63" s="144">
        <f t="shared" si="314"/>
        <v>52983.099999999977</v>
      </c>
      <c r="BU63" s="144">
        <f t="shared" si="314"/>
        <v>44646.400000000023</v>
      </c>
      <c r="BV63" s="144">
        <f t="shared" si="315"/>
        <v>44343.1</v>
      </c>
      <c r="BW63" s="144">
        <f t="shared" si="316"/>
        <v>41628.500000000007</v>
      </c>
      <c r="BX63" s="144">
        <f t="shared" si="316"/>
        <v>48947.299999999988</v>
      </c>
      <c r="BY63" s="144">
        <f t="shared" si="316"/>
        <v>38726.800000000017</v>
      </c>
      <c r="BZ63" s="144">
        <f t="shared" si="316"/>
        <v>45577.599999999977</v>
      </c>
      <c r="CA63" s="144">
        <f t="shared" si="316"/>
        <v>41294.900000000023</v>
      </c>
      <c r="CB63" s="144">
        <f t="shared" si="316"/>
        <v>46452.299999999988</v>
      </c>
      <c r="CC63" s="144">
        <f t="shared" si="316"/>
        <v>47108.099999999977</v>
      </c>
      <c r="CD63" s="144">
        <f t="shared" si="316"/>
        <v>38699.800000000047</v>
      </c>
      <c r="CE63" s="144">
        <f t="shared" si="316"/>
        <v>48746.799999999988</v>
      </c>
      <c r="CF63" s="144">
        <f t="shared" si="316"/>
        <v>53091.899999999965</v>
      </c>
      <c r="CG63" s="144">
        <f t="shared" si="316"/>
        <v>43722.900000000023</v>
      </c>
      <c r="CH63" s="144">
        <f t="shared" si="317"/>
        <v>44364.4</v>
      </c>
      <c r="CI63" s="144">
        <f t="shared" si="318"/>
        <v>41883.299999999996</v>
      </c>
      <c r="CJ63" s="144">
        <f t="shared" si="318"/>
        <v>39900.300000000003</v>
      </c>
      <c r="CK63" s="144">
        <f t="shared" si="318"/>
        <v>46936.899999999994</v>
      </c>
      <c r="CL63" s="144">
        <f t="shared" si="318"/>
        <v>45546.300000000017</v>
      </c>
      <c r="CM63" s="144">
        <f t="shared" si="318"/>
        <v>41236</v>
      </c>
      <c r="CN63" s="144">
        <f t="shared" si="318"/>
        <v>46283.899999999965</v>
      </c>
      <c r="CO63" s="144">
        <f t="shared" si="318"/>
        <v>44188.200000000012</v>
      </c>
      <c r="CP63" s="144">
        <f t="shared" si="318"/>
        <v>42877.900000000023</v>
      </c>
      <c r="CQ63" s="144">
        <f t="shared" si="318"/>
        <v>51326.899999999965</v>
      </c>
      <c r="CR63" s="144">
        <f t="shared" si="318"/>
        <v>54863.700000000012</v>
      </c>
      <c r="CS63" s="144">
        <f t="shared" si="318"/>
        <v>45485.700000000012</v>
      </c>
      <c r="CT63" s="144">
        <f t="shared" si="319"/>
        <v>49175.3</v>
      </c>
      <c r="CU63" s="144">
        <f t="shared" si="320"/>
        <v>44778.599999999991</v>
      </c>
      <c r="CV63" s="144">
        <f t="shared" si="320"/>
        <v>55027.800000000017</v>
      </c>
      <c r="CW63" s="144">
        <f t="shared" si="320"/>
        <v>49049.799999999988</v>
      </c>
      <c r="CX63" s="144">
        <f t="shared" si="320"/>
        <v>53583.200000000012</v>
      </c>
      <c r="CY63" s="144">
        <f t="shared" si="320"/>
        <v>48504.799999999988</v>
      </c>
      <c r="CZ63" s="144">
        <f t="shared" si="320"/>
        <v>52532.599999999977</v>
      </c>
      <c r="DA63" s="144">
        <f t="shared" si="320"/>
        <v>50275.300000000047</v>
      </c>
      <c r="DB63" s="144">
        <f t="shared" si="320"/>
        <v>48719.299999999988</v>
      </c>
      <c r="DC63" s="144">
        <f t="shared" si="320"/>
        <v>56721.5</v>
      </c>
      <c r="DD63" s="144">
        <f t="shared" si="320"/>
        <v>57089.999999999942</v>
      </c>
      <c r="DE63" s="144">
        <f t="shared" si="320"/>
        <v>51396.300000000047</v>
      </c>
      <c r="DF63" s="144">
        <f t="shared" si="321"/>
        <v>46672.7</v>
      </c>
      <c r="DG63" s="144">
        <f t="shared" si="322"/>
        <v>45620.800000000003</v>
      </c>
      <c r="DH63" s="144">
        <f t="shared" si="322"/>
        <v>53073.100000000006</v>
      </c>
      <c r="DI63" s="144">
        <f t="shared" si="322"/>
        <v>53745.899999999994</v>
      </c>
      <c r="DJ63" s="144">
        <f t="shared" si="322"/>
        <v>47203.600000000006</v>
      </c>
      <c r="DK63" s="144">
        <f t="shared" si="322"/>
        <v>52048.999999999971</v>
      </c>
      <c r="DL63" s="144">
        <f t="shared" si="322"/>
        <v>57329.700000000012</v>
      </c>
      <c r="DM63" s="144">
        <f t="shared" si="322"/>
        <v>50273.600000000035</v>
      </c>
      <c r="DN63" s="144">
        <f t="shared" si="322"/>
        <v>52183.5</v>
      </c>
      <c r="DO63" s="144">
        <f t="shared" si="322"/>
        <v>58636.599999999977</v>
      </c>
      <c r="DP63" s="144">
        <f t="shared" si="322"/>
        <v>64211.300000000047</v>
      </c>
      <c r="DQ63" s="144">
        <f t="shared" si="322"/>
        <v>54579.899999999907</v>
      </c>
      <c r="DR63" s="144">
        <f t="shared" si="323"/>
        <v>48837.9</v>
      </c>
      <c r="DS63" s="144">
        <f t="shared" si="324"/>
        <v>49255.200000000004</v>
      </c>
      <c r="DT63" s="144">
        <f t="shared" si="324"/>
        <v>55044.899999999994</v>
      </c>
      <c r="DU63" s="144">
        <f t="shared" si="324"/>
        <v>56545.899999999994</v>
      </c>
      <c r="DV63" s="144">
        <f t="shared" si="324"/>
        <v>53052.800000000017</v>
      </c>
      <c r="DW63" s="144">
        <f t="shared" si="324"/>
        <v>56359.599999999977</v>
      </c>
      <c r="DX63" s="144">
        <f t="shared" si="324"/>
        <v>54423.700000000012</v>
      </c>
      <c r="DY63" s="144">
        <f t="shared" si="324"/>
        <v>58187.299999999988</v>
      </c>
      <c r="DZ63" s="144">
        <f t="shared" si="324"/>
        <v>55444.799999999988</v>
      </c>
      <c r="EA63" s="144">
        <f t="shared" si="324"/>
        <v>58878.5</v>
      </c>
      <c r="EB63" s="144">
        <f t="shared" si="324"/>
        <v>69901.800000000047</v>
      </c>
      <c r="EC63" s="144">
        <f t="shared" si="324"/>
        <v>58547.210275829886</v>
      </c>
      <c r="ED63" s="144">
        <f t="shared" si="325"/>
        <v>54137.5</v>
      </c>
      <c r="EE63" s="144">
        <f t="shared" si="326"/>
        <v>51051.5</v>
      </c>
      <c r="EF63" s="144">
        <f t="shared" si="326"/>
        <v>63298</v>
      </c>
      <c r="EG63" s="144">
        <f t="shared" si="343"/>
        <v>50354.799999999988</v>
      </c>
      <c r="EH63" s="144">
        <f t="shared" si="343"/>
        <v>61467.799999999988</v>
      </c>
      <c r="EI63" s="144">
        <f t="shared" si="343"/>
        <v>60313.700000000012</v>
      </c>
      <c r="EJ63" s="144">
        <f t="shared" si="343"/>
        <v>52803.900000000023</v>
      </c>
      <c r="EK63" s="144">
        <f t="shared" si="343"/>
        <v>58240.799999999988</v>
      </c>
      <c r="EL63" s="144">
        <f t="shared" si="343"/>
        <v>55369.200000000012</v>
      </c>
      <c r="EM63" s="144">
        <f t="shared" si="327"/>
        <v>64061.600000000035</v>
      </c>
      <c r="EN63" s="144">
        <f t="shared" si="328"/>
        <v>71688.5</v>
      </c>
      <c r="EO63" s="144">
        <f t="shared" si="329"/>
        <v>55475.765052079922</v>
      </c>
      <c r="EP63" s="144">
        <f t="shared" si="330"/>
        <v>57039</v>
      </c>
      <c r="EQ63" s="144">
        <f t="shared" si="331"/>
        <v>51689.600000000006</v>
      </c>
      <c r="ER63" s="144">
        <f t="shared" si="332"/>
        <v>56121.199999999983</v>
      </c>
      <c r="ES63" s="144">
        <f t="shared" si="333"/>
        <v>59909.400000000023</v>
      </c>
      <c r="ET63" s="144">
        <f t="shared" si="333"/>
        <v>59977.399999999965</v>
      </c>
      <c r="EU63" s="144">
        <f t="shared" si="333"/>
        <v>53232.200000000012</v>
      </c>
      <c r="EV63" s="144">
        <f t="shared" si="333"/>
        <v>59374</v>
      </c>
      <c r="EW63" s="144">
        <f t="shared" si="333"/>
        <v>57682.600000000035</v>
      </c>
      <c r="EX63" s="144">
        <f t="shared" si="333"/>
        <v>49506.699999999953</v>
      </c>
      <c r="EY63" s="144">
        <f t="shared" si="334"/>
        <v>70249.5</v>
      </c>
      <c r="EZ63" s="144">
        <f t="shared" si="334"/>
        <v>76325.446883909986</v>
      </c>
      <c r="FA63" s="144">
        <f t="shared" si="334"/>
        <v>57096.609191700001</v>
      </c>
      <c r="FB63" s="144">
        <f t="shared" si="335"/>
        <v>60078.61032788</v>
      </c>
      <c r="FC63" s="144">
        <f t="shared" si="336"/>
        <v>50979.789672119994</v>
      </c>
      <c r="FD63" s="144">
        <f t="shared" si="336"/>
        <v>58755.018377659988</v>
      </c>
      <c r="FE63" s="144">
        <f t="shared" si="336"/>
        <v>52200.885139940016</v>
      </c>
      <c r="FF63" s="144">
        <f t="shared" si="336"/>
        <v>56581.723072090012</v>
      </c>
      <c r="FG63" s="144">
        <f t="shared" si="336"/>
        <v>51692.873100590019</v>
      </c>
      <c r="FH63" s="144">
        <f t="shared" si="336"/>
        <v>58620.406175129989</v>
      </c>
      <c r="FI63" s="144">
        <f t="shared" si="337"/>
        <v>52136.228134019999</v>
      </c>
      <c r="FJ63" s="144">
        <f t="shared" si="337"/>
        <v>53936.817549619998</v>
      </c>
      <c r="FK63" s="144">
        <f t="shared" si="338"/>
        <v>64462.669908579963</v>
      </c>
      <c r="FL63" s="144">
        <f t="shared" si="339"/>
        <v>62683.780937390053</v>
      </c>
      <c r="FM63" s="144">
        <f t="shared" si="339"/>
        <v>54107.017025589943</v>
      </c>
      <c r="FN63" s="144">
        <f t="shared" si="340"/>
        <v>56975.199999999997</v>
      </c>
      <c r="FO63" s="144">
        <f t="shared" si="341"/>
        <v>52172.301912990006</v>
      </c>
      <c r="FP63" s="144">
        <f t="shared" si="341"/>
        <v>51060.866137289995</v>
      </c>
      <c r="FQ63" s="144">
        <f t="shared" si="341"/>
        <v>28291.794073850004</v>
      </c>
      <c r="FR63" s="144">
        <f t="shared" si="341"/>
        <v>23609.389656400017</v>
      </c>
      <c r="FS63" s="144">
        <f t="shared" si="341"/>
        <v>32702.736569870001</v>
      </c>
      <c r="FT63" s="144">
        <f t="shared" si="341"/>
        <v>46822.069587040023</v>
      </c>
      <c r="FU63" s="144">
        <f t="shared" si="342"/>
        <v>48735.948500850005</v>
      </c>
      <c r="FV63" s="144">
        <f t="shared" si="342"/>
        <v>52151.679743500019</v>
      </c>
      <c r="FW63" s="144">
        <f t="shared" si="342"/>
        <v>59090.923469699919</v>
      </c>
    </row>
    <row r="64" spans="1:179" x14ac:dyDescent="0.25">
      <c r="A64" s="144" t="s">
        <v>144</v>
      </c>
      <c r="B64" s="144">
        <f t="shared" si="303"/>
        <v>6163</v>
      </c>
      <c r="C64" s="144">
        <f t="shared" si="304"/>
        <v>6458.2000000000007</v>
      </c>
      <c r="D64" s="144">
        <f t="shared" si="304"/>
        <v>8625.7000000000007</v>
      </c>
      <c r="E64" s="144">
        <f t="shared" si="304"/>
        <v>6005.7999999999993</v>
      </c>
      <c r="F64" s="144">
        <f t="shared" si="304"/>
        <v>8136.3999999999978</v>
      </c>
      <c r="G64" s="144">
        <f t="shared" si="304"/>
        <v>7507.3000000000029</v>
      </c>
      <c r="H64" s="144">
        <f t="shared" si="304"/>
        <v>8091.9000000000015</v>
      </c>
      <c r="I64" s="144">
        <f t="shared" si="304"/>
        <v>8720.8999999999942</v>
      </c>
      <c r="J64" s="144">
        <f t="shared" si="304"/>
        <v>7210.1999999999971</v>
      </c>
      <c r="K64" s="144">
        <f t="shared" si="304"/>
        <v>8713.2000000000116</v>
      </c>
      <c r="L64" s="144">
        <f t="shared" si="304"/>
        <v>10143.399999999994</v>
      </c>
      <c r="M64" s="144">
        <f t="shared" si="304"/>
        <v>8445.1000000000058</v>
      </c>
      <c r="N64" s="144">
        <f t="shared" si="305"/>
        <v>9609.5</v>
      </c>
      <c r="O64" s="144">
        <f t="shared" si="306"/>
        <v>9098.2999999999993</v>
      </c>
      <c r="P64" s="144">
        <f t="shared" si="306"/>
        <v>11550.3</v>
      </c>
      <c r="Q64" s="144">
        <f t="shared" si="306"/>
        <v>8925.9000000000015</v>
      </c>
      <c r="R64" s="144">
        <f t="shared" si="306"/>
        <v>11367.300000000003</v>
      </c>
      <c r="S64" s="144">
        <f t="shared" si="306"/>
        <v>5356.5</v>
      </c>
      <c r="T64" s="144">
        <f t="shared" si="306"/>
        <v>12057.399999999994</v>
      </c>
      <c r="U64" s="144">
        <f t="shared" si="306"/>
        <v>12150.300000000003</v>
      </c>
      <c r="V64" s="144">
        <f t="shared" si="306"/>
        <v>10493.199999999997</v>
      </c>
      <c r="W64" s="144">
        <f t="shared" si="306"/>
        <v>12585.800000000003</v>
      </c>
      <c r="X64" s="144">
        <f t="shared" si="306"/>
        <v>14855.899999999994</v>
      </c>
      <c r="Y64" s="144">
        <f t="shared" si="306"/>
        <v>15540.399999999994</v>
      </c>
      <c r="Z64" s="144">
        <f t="shared" si="307"/>
        <v>12558.7</v>
      </c>
      <c r="AA64" s="144">
        <f t="shared" si="308"/>
        <v>12873.5</v>
      </c>
      <c r="AB64" s="144">
        <f t="shared" si="308"/>
        <v>12891.999999999996</v>
      </c>
      <c r="AC64" s="144">
        <f t="shared" si="308"/>
        <v>13835.5</v>
      </c>
      <c r="AD64" s="144">
        <f t="shared" si="308"/>
        <v>12341.400000000001</v>
      </c>
      <c r="AE64" s="144">
        <f t="shared" si="308"/>
        <v>11755.799999999996</v>
      </c>
      <c r="AF64" s="144">
        <f t="shared" si="308"/>
        <v>13718.600000000006</v>
      </c>
      <c r="AG64" s="144">
        <f t="shared" si="308"/>
        <v>11975.899999999994</v>
      </c>
      <c r="AH64" s="144">
        <f t="shared" si="308"/>
        <v>10272.200000000012</v>
      </c>
      <c r="AI64" s="144">
        <f t="shared" si="308"/>
        <v>11179.199999999997</v>
      </c>
      <c r="AJ64" s="144">
        <f t="shared" si="308"/>
        <v>9085.4999999999854</v>
      </c>
      <c r="AK64" s="144">
        <f t="shared" si="308"/>
        <v>8956.6000000000058</v>
      </c>
      <c r="AL64" s="144">
        <f t="shared" si="309"/>
        <v>6828.6</v>
      </c>
      <c r="AM64" s="144">
        <f t="shared" si="310"/>
        <v>6291.1999999999989</v>
      </c>
      <c r="AN64" s="144">
        <f t="shared" si="310"/>
        <v>8572</v>
      </c>
      <c r="AO64" s="144">
        <f t="shared" si="310"/>
        <v>8280.2999999999993</v>
      </c>
      <c r="AP64" s="144">
        <f t="shared" si="310"/>
        <v>6264.5</v>
      </c>
      <c r="AQ64" s="144">
        <f t="shared" si="310"/>
        <v>6952.7000000000044</v>
      </c>
      <c r="AR64" s="144">
        <f t="shared" si="310"/>
        <v>7891.0999999999985</v>
      </c>
      <c r="AS64" s="144">
        <f t="shared" si="310"/>
        <v>7100</v>
      </c>
      <c r="AT64" s="144">
        <f t="shared" si="310"/>
        <v>7540.2999999999956</v>
      </c>
      <c r="AU64" s="144">
        <f t="shared" si="310"/>
        <v>8429.5</v>
      </c>
      <c r="AV64" s="144">
        <f t="shared" si="310"/>
        <v>9169.1999999999971</v>
      </c>
      <c r="AW64" s="144">
        <f t="shared" si="310"/>
        <v>9429.5</v>
      </c>
      <c r="AX64" s="144">
        <f t="shared" si="311"/>
        <v>7810.5</v>
      </c>
      <c r="AY64" s="144">
        <f t="shared" si="312"/>
        <v>8435.9</v>
      </c>
      <c r="AZ64" s="144">
        <f t="shared" si="312"/>
        <v>11442.4</v>
      </c>
      <c r="BA64" s="144">
        <f t="shared" si="312"/>
        <v>9671.7999999999993</v>
      </c>
      <c r="BB64" s="144">
        <f t="shared" si="312"/>
        <v>9638.4000000000015</v>
      </c>
      <c r="BC64" s="144">
        <f t="shared" si="312"/>
        <v>9375.1999999999971</v>
      </c>
      <c r="BD64" s="144">
        <f t="shared" si="312"/>
        <v>11305.800000000003</v>
      </c>
      <c r="BE64" s="144">
        <f t="shared" si="312"/>
        <v>9971.3000000000029</v>
      </c>
      <c r="BF64" s="144">
        <f t="shared" si="312"/>
        <v>9407.3999999999942</v>
      </c>
      <c r="BG64" s="144">
        <f t="shared" si="312"/>
        <v>10261.199999999997</v>
      </c>
      <c r="BH64" s="144">
        <f t="shared" si="312"/>
        <v>12564.300000000003</v>
      </c>
      <c r="BI64" s="144">
        <f t="shared" si="312"/>
        <v>12361</v>
      </c>
      <c r="BJ64" s="144">
        <f t="shared" si="313"/>
        <v>9936.2000000000007</v>
      </c>
      <c r="BK64" s="144">
        <f t="shared" si="314"/>
        <v>9503.8999999999978</v>
      </c>
      <c r="BL64" s="144">
        <f t="shared" si="314"/>
        <v>14419.800000000003</v>
      </c>
      <c r="BM64" s="144">
        <f t="shared" si="314"/>
        <v>11219.299999999996</v>
      </c>
      <c r="BN64" s="144">
        <f t="shared" si="314"/>
        <v>13151</v>
      </c>
      <c r="BO64" s="144">
        <f t="shared" si="314"/>
        <v>11673.400000000009</v>
      </c>
      <c r="BP64" s="144">
        <f t="shared" si="314"/>
        <v>11840.899999999994</v>
      </c>
      <c r="BQ64" s="144">
        <f t="shared" si="314"/>
        <v>13105.5</v>
      </c>
      <c r="BR64" s="144">
        <f t="shared" si="314"/>
        <v>12166.399999999994</v>
      </c>
      <c r="BS64" s="144">
        <f t="shared" si="314"/>
        <v>12064.300000000003</v>
      </c>
      <c r="BT64" s="144">
        <f t="shared" si="314"/>
        <v>15983.199999999997</v>
      </c>
      <c r="BU64" s="144">
        <f t="shared" si="314"/>
        <v>13323.899999999994</v>
      </c>
      <c r="BV64" s="144">
        <f t="shared" si="315"/>
        <v>12376.7</v>
      </c>
      <c r="BW64" s="144">
        <f t="shared" si="316"/>
        <v>12529</v>
      </c>
      <c r="BX64" s="144">
        <f t="shared" si="316"/>
        <v>18097.2</v>
      </c>
      <c r="BY64" s="144">
        <f t="shared" si="316"/>
        <v>12315.5</v>
      </c>
      <c r="BZ64" s="144">
        <f t="shared" si="316"/>
        <v>13664.900000000001</v>
      </c>
      <c r="CA64" s="144">
        <f t="shared" si="316"/>
        <v>12204.899999999994</v>
      </c>
      <c r="CB64" s="144">
        <f t="shared" si="316"/>
        <v>12868.300000000003</v>
      </c>
      <c r="CC64" s="144">
        <f t="shared" si="316"/>
        <v>14223.699999999997</v>
      </c>
      <c r="CD64" s="144">
        <f t="shared" si="316"/>
        <v>10597.5</v>
      </c>
      <c r="CE64" s="144">
        <f t="shared" si="316"/>
        <v>13219.699999999997</v>
      </c>
      <c r="CF64" s="144">
        <f t="shared" si="316"/>
        <v>16444.700000000012</v>
      </c>
      <c r="CG64" s="144">
        <f t="shared" si="316"/>
        <v>13399</v>
      </c>
      <c r="CH64" s="144">
        <f t="shared" si="317"/>
        <v>11870.6</v>
      </c>
      <c r="CI64" s="144">
        <f t="shared" si="318"/>
        <v>13539.4</v>
      </c>
      <c r="CJ64" s="144">
        <f t="shared" si="318"/>
        <v>13464.800000000003</v>
      </c>
      <c r="CK64" s="144">
        <f t="shared" si="318"/>
        <v>14047.299999999996</v>
      </c>
      <c r="CL64" s="144">
        <f t="shared" si="318"/>
        <v>12614.900000000001</v>
      </c>
      <c r="CM64" s="144">
        <f t="shared" si="318"/>
        <v>10961.5</v>
      </c>
      <c r="CN64" s="144">
        <f t="shared" si="318"/>
        <v>12481.600000000006</v>
      </c>
      <c r="CO64" s="144">
        <f t="shared" si="318"/>
        <v>11252.899999999994</v>
      </c>
      <c r="CP64" s="144">
        <f t="shared" si="318"/>
        <v>10901.5</v>
      </c>
      <c r="CQ64" s="144">
        <f t="shared" si="318"/>
        <v>13559.5</v>
      </c>
      <c r="CR64" s="144">
        <f t="shared" si="318"/>
        <v>16834.200000000012</v>
      </c>
      <c r="CS64" s="144">
        <f t="shared" si="318"/>
        <v>12686.099999999977</v>
      </c>
      <c r="CT64" s="144">
        <f t="shared" si="319"/>
        <v>12294.8</v>
      </c>
      <c r="CU64" s="144">
        <f t="shared" si="320"/>
        <v>12568.900000000001</v>
      </c>
      <c r="CV64" s="144">
        <f t="shared" si="320"/>
        <v>16899.399999999998</v>
      </c>
      <c r="CW64" s="144">
        <f t="shared" si="320"/>
        <v>14471.300000000003</v>
      </c>
      <c r="CX64" s="144">
        <f t="shared" si="320"/>
        <v>15317.299999999996</v>
      </c>
      <c r="CY64" s="144">
        <f t="shared" si="320"/>
        <v>12620.600000000006</v>
      </c>
      <c r="CZ64" s="144">
        <f t="shared" si="320"/>
        <v>14056.199999999997</v>
      </c>
      <c r="DA64" s="144">
        <f t="shared" si="320"/>
        <v>12635.300000000003</v>
      </c>
      <c r="DB64" s="144">
        <f t="shared" si="320"/>
        <v>13687</v>
      </c>
      <c r="DC64" s="144">
        <f t="shared" si="320"/>
        <v>16365.400000000009</v>
      </c>
      <c r="DD64" s="144">
        <f t="shared" si="320"/>
        <v>18329.899999999994</v>
      </c>
      <c r="DE64" s="144">
        <f t="shared" si="320"/>
        <v>14972.699999999983</v>
      </c>
      <c r="DF64" s="144">
        <f t="shared" si="321"/>
        <v>13527</v>
      </c>
      <c r="DG64" s="144">
        <f t="shared" si="322"/>
        <v>13618.3</v>
      </c>
      <c r="DH64" s="144">
        <f t="shared" si="322"/>
        <v>18386.500000000004</v>
      </c>
      <c r="DI64" s="144">
        <f t="shared" si="322"/>
        <v>17562</v>
      </c>
      <c r="DJ64" s="144">
        <f t="shared" si="322"/>
        <v>15539</v>
      </c>
      <c r="DK64" s="144">
        <f t="shared" si="322"/>
        <v>15836.899999999994</v>
      </c>
      <c r="DL64" s="144">
        <f t="shared" si="322"/>
        <v>18106.100000000006</v>
      </c>
      <c r="DM64" s="144">
        <f t="shared" si="322"/>
        <v>15464.300000000003</v>
      </c>
      <c r="DN64" s="144">
        <f t="shared" si="322"/>
        <v>15040.299999999988</v>
      </c>
      <c r="DO64" s="144">
        <f t="shared" si="322"/>
        <v>19331.300000000017</v>
      </c>
      <c r="DP64" s="144">
        <f t="shared" si="322"/>
        <v>22867.099999999977</v>
      </c>
      <c r="DQ64" s="144">
        <f t="shared" si="322"/>
        <v>17830.47078268003</v>
      </c>
      <c r="DR64" s="144">
        <f t="shared" si="323"/>
        <v>16271.5</v>
      </c>
      <c r="DS64" s="144">
        <f t="shared" si="324"/>
        <v>16491.5</v>
      </c>
      <c r="DT64" s="144">
        <f t="shared" si="324"/>
        <v>23129</v>
      </c>
      <c r="DU64" s="144">
        <f t="shared" si="324"/>
        <v>22650.100000000006</v>
      </c>
      <c r="DV64" s="144">
        <f t="shared" si="324"/>
        <v>18782.899999999994</v>
      </c>
      <c r="DW64" s="144">
        <f t="shared" si="324"/>
        <v>18903.899999999994</v>
      </c>
      <c r="DX64" s="144">
        <f t="shared" si="324"/>
        <v>18041.200000000012</v>
      </c>
      <c r="DY64" s="144">
        <f t="shared" si="324"/>
        <v>19537.5</v>
      </c>
      <c r="DZ64" s="144">
        <f t="shared" si="324"/>
        <v>17977.699999999983</v>
      </c>
      <c r="EA64" s="144">
        <f t="shared" si="324"/>
        <v>19761.700000000012</v>
      </c>
      <c r="EB64" s="144">
        <f t="shared" si="324"/>
        <v>23943.299999999988</v>
      </c>
      <c r="EC64" s="144">
        <f t="shared" si="324"/>
        <v>17196.559135899995</v>
      </c>
      <c r="ED64" s="144">
        <f t="shared" si="325"/>
        <v>16711.900000000001</v>
      </c>
      <c r="EE64" s="144">
        <f t="shared" si="326"/>
        <v>15701.899999999998</v>
      </c>
      <c r="EF64" s="144">
        <f t="shared" si="326"/>
        <v>23963.3</v>
      </c>
      <c r="EG64" s="144">
        <f t="shared" si="343"/>
        <v>20798.700000000004</v>
      </c>
      <c r="EH64" s="144">
        <f t="shared" si="343"/>
        <v>20138.300000000003</v>
      </c>
      <c r="EI64" s="144">
        <f t="shared" si="343"/>
        <v>16834.899999999994</v>
      </c>
      <c r="EJ64" s="144">
        <f t="shared" si="343"/>
        <v>15203</v>
      </c>
      <c r="EK64" s="144">
        <f t="shared" si="343"/>
        <v>15789.200000000012</v>
      </c>
      <c r="EL64" s="144">
        <f t="shared" si="343"/>
        <v>18486.599999999977</v>
      </c>
      <c r="EM64" s="144">
        <f t="shared" si="327"/>
        <v>18317</v>
      </c>
      <c r="EN64" s="144">
        <f t="shared" si="328"/>
        <v>23427.300000000017</v>
      </c>
      <c r="EO64" s="144">
        <f t="shared" si="329"/>
        <v>16262.066505910014</v>
      </c>
      <c r="EP64" s="144">
        <f t="shared" si="330"/>
        <v>15744.7</v>
      </c>
      <c r="EQ64" s="144">
        <f t="shared" si="331"/>
        <v>15400.7</v>
      </c>
      <c r="ER64" s="144">
        <f t="shared" si="332"/>
        <v>19327.599999999999</v>
      </c>
      <c r="ES64" s="144">
        <f t="shared" si="333"/>
        <v>18823.899999999994</v>
      </c>
      <c r="ET64" s="144">
        <f t="shared" si="333"/>
        <v>16939</v>
      </c>
      <c r="EU64" s="144">
        <f t="shared" si="333"/>
        <v>14648.400000000009</v>
      </c>
      <c r="EV64" s="144">
        <f t="shared" si="333"/>
        <v>15017.800000000003</v>
      </c>
      <c r="EW64" s="144">
        <f t="shared" si="333"/>
        <v>13390.599999999991</v>
      </c>
      <c r="EX64" s="144">
        <f t="shared" si="333"/>
        <v>15770.800000000003</v>
      </c>
      <c r="EY64" s="144">
        <f t="shared" si="334"/>
        <v>19967.200000000012</v>
      </c>
      <c r="EZ64" s="144">
        <f t="shared" si="334"/>
        <v>40154.4591908</v>
      </c>
      <c r="FA64" s="144">
        <f t="shared" si="334"/>
        <v>-3411.1422826299968</v>
      </c>
      <c r="FB64" s="144">
        <f t="shared" si="335"/>
        <v>17716.687899580003</v>
      </c>
      <c r="FC64" s="144">
        <f t="shared" si="336"/>
        <v>13708.512100419997</v>
      </c>
      <c r="FD64" s="144">
        <f t="shared" si="336"/>
        <v>18599.744849600003</v>
      </c>
      <c r="FE64" s="144">
        <f t="shared" si="336"/>
        <v>15372.475957840004</v>
      </c>
      <c r="FF64" s="144">
        <f t="shared" si="336"/>
        <v>15034.988857299992</v>
      </c>
      <c r="FG64" s="144">
        <f t="shared" si="336"/>
        <v>13854.892927609995</v>
      </c>
      <c r="FH64" s="144">
        <f t="shared" si="336"/>
        <v>14053.560503989997</v>
      </c>
      <c r="FI64" s="144">
        <f t="shared" si="337"/>
        <v>12379.893926329998</v>
      </c>
      <c r="FJ64" s="144">
        <f t="shared" si="337"/>
        <v>15409.209893470004</v>
      </c>
      <c r="FK64" s="144">
        <f t="shared" si="338"/>
        <v>18614.489233809989</v>
      </c>
      <c r="FL64" s="144">
        <f t="shared" si="339"/>
        <v>27991.105813509988</v>
      </c>
      <c r="FM64" s="144">
        <f t="shared" si="339"/>
        <v>4525.4489494400041</v>
      </c>
      <c r="FN64" s="144">
        <f t="shared" si="340"/>
        <v>13980.3</v>
      </c>
      <c r="FO64" s="144">
        <f t="shared" si="341"/>
        <v>18210.647648100003</v>
      </c>
      <c r="FP64" s="144">
        <f t="shared" si="341"/>
        <v>13491.20263811</v>
      </c>
      <c r="FQ64" s="144">
        <f t="shared" si="341"/>
        <v>4229.4553544700029</v>
      </c>
      <c r="FR64" s="144">
        <f t="shared" si="341"/>
        <v>3414.897084639997</v>
      </c>
      <c r="FS64" s="144">
        <f t="shared" si="341"/>
        <v>5421.5033636299995</v>
      </c>
      <c r="FT64" s="144">
        <f t="shared" si="341"/>
        <v>7842.7025340399996</v>
      </c>
      <c r="FU64" s="144">
        <f t="shared" si="342"/>
        <v>8768.9633953000011</v>
      </c>
      <c r="FV64" s="144">
        <f t="shared" si="342"/>
        <v>10276.585004709996</v>
      </c>
      <c r="FW64" s="144">
        <f t="shared" si="342"/>
        <v>13494.631832240004</v>
      </c>
    </row>
    <row r="65" spans="1:179" x14ac:dyDescent="0.25">
      <c r="A65" s="144" t="s">
        <v>145</v>
      </c>
      <c r="B65" s="144">
        <f t="shared" si="303"/>
        <v>21099.8</v>
      </c>
      <c r="C65" s="144">
        <f t="shared" si="304"/>
        <v>18075.500000000004</v>
      </c>
      <c r="D65" s="144">
        <f t="shared" si="304"/>
        <v>44538.399999999994</v>
      </c>
      <c r="E65" s="144">
        <f t="shared" si="304"/>
        <v>37977.400000000009</v>
      </c>
      <c r="F65" s="144">
        <f t="shared" si="304"/>
        <v>12224.699999999983</v>
      </c>
      <c r="G65" s="144">
        <f t="shared" si="304"/>
        <v>26684.600000000006</v>
      </c>
      <c r="H65" s="144">
        <f t="shared" si="304"/>
        <v>39296.300000000017</v>
      </c>
      <c r="I65" s="144">
        <f t="shared" si="304"/>
        <v>20158.199999999983</v>
      </c>
      <c r="J65" s="144">
        <f t="shared" si="304"/>
        <v>27504.399999999994</v>
      </c>
      <c r="K65" s="144">
        <f t="shared" si="304"/>
        <v>45170.100000000035</v>
      </c>
      <c r="L65" s="144">
        <f t="shared" si="304"/>
        <v>18440.099999999977</v>
      </c>
      <c r="M65" s="144">
        <f t="shared" si="304"/>
        <v>82925.5</v>
      </c>
      <c r="N65" s="144">
        <f t="shared" si="305"/>
        <v>33714.199999999997</v>
      </c>
      <c r="O65" s="144">
        <f t="shared" si="306"/>
        <v>21571.800000000003</v>
      </c>
      <c r="P65" s="144">
        <f t="shared" si="306"/>
        <v>72392.100000000006</v>
      </c>
      <c r="Q65" s="144">
        <f t="shared" si="306"/>
        <v>42521.399999999994</v>
      </c>
      <c r="R65" s="144">
        <f t="shared" si="306"/>
        <v>18361.799999999988</v>
      </c>
      <c r="S65" s="144">
        <f t="shared" si="306"/>
        <v>46884</v>
      </c>
      <c r="T65" s="144">
        <f t="shared" si="306"/>
        <v>49239.200000000012</v>
      </c>
      <c r="U65" s="144">
        <f t="shared" si="306"/>
        <v>16502</v>
      </c>
      <c r="V65" s="144">
        <f t="shared" si="306"/>
        <v>29659.900000000023</v>
      </c>
      <c r="W65" s="144">
        <f t="shared" si="306"/>
        <v>62144.099999999977</v>
      </c>
      <c r="X65" s="144">
        <f t="shared" si="306"/>
        <v>23627.599999999977</v>
      </c>
      <c r="Y65" s="144">
        <f t="shared" si="306"/>
        <v>114933.70000000007</v>
      </c>
      <c r="Z65" s="144">
        <f t="shared" si="307"/>
        <v>37066.400000000001</v>
      </c>
      <c r="AA65" s="144">
        <f t="shared" si="308"/>
        <v>26819.799999999996</v>
      </c>
      <c r="AB65" s="144">
        <f t="shared" si="308"/>
        <v>116850.00000000001</v>
      </c>
      <c r="AC65" s="144">
        <f t="shared" si="308"/>
        <v>66952.799999999988</v>
      </c>
      <c r="AD65" s="144">
        <f t="shared" si="308"/>
        <v>22521.400000000023</v>
      </c>
      <c r="AE65" s="144">
        <f t="shared" si="308"/>
        <v>46505.699999999953</v>
      </c>
      <c r="AF65" s="144">
        <f t="shared" si="308"/>
        <v>88827.900000000023</v>
      </c>
      <c r="AG65" s="144">
        <f t="shared" si="308"/>
        <v>22619.5</v>
      </c>
      <c r="AH65" s="144">
        <f t="shared" si="308"/>
        <v>48442.599999999977</v>
      </c>
      <c r="AI65" s="144">
        <f t="shared" si="308"/>
        <v>70281.20000000007</v>
      </c>
      <c r="AJ65" s="144">
        <f t="shared" si="308"/>
        <v>23092.599999999977</v>
      </c>
      <c r="AK65" s="144">
        <f t="shared" si="308"/>
        <v>119244.79999999993</v>
      </c>
      <c r="AL65" s="144">
        <f t="shared" si="309"/>
        <v>42610.400000000001</v>
      </c>
      <c r="AM65" s="144">
        <f t="shared" si="310"/>
        <v>29062.1</v>
      </c>
      <c r="AN65" s="144">
        <f t="shared" si="310"/>
        <v>105303.1</v>
      </c>
      <c r="AO65" s="144">
        <f t="shared" si="310"/>
        <v>50466</v>
      </c>
      <c r="AP65" s="144">
        <f t="shared" si="310"/>
        <v>28636</v>
      </c>
      <c r="AQ65" s="144">
        <f t="shared" si="310"/>
        <v>52559.999999999971</v>
      </c>
      <c r="AR65" s="144">
        <f t="shared" si="310"/>
        <v>74313.300000000047</v>
      </c>
      <c r="AS65" s="144">
        <f t="shared" si="310"/>
        <v>27752.5</v>
      </c>
      <c r="AT65" s="144">
        <f t="shared" si="310"/>
        <v>57512.199999999953</v>
      </c>
      <c r="AU65" s="144">
        <f t="shared" si="310"/>
        <v>74112.800000000047</v>
      </c>
      <c r="AV65" s="144">
        <f t="shared" si="310"/>
        <v>28523.099999999977</v>
      </c>
      <c r="AW65" s="144">
        <f t="shared" si="310"/>
        <v>116568.69999999995</v>
      </c>
      <c r="AX65" s="144">
        <f t="shared" si="311"/>
        <v>39694.199999999997</v>
      </c>
      <c r="AY65" s="144">
        <f t="shared" si="312"/>
        <v>25689.5</v>
      </c>
      <c r="AZ65" s="144">
        <f t="shared" si="312"/>
        <v>109775.09999999999</v>
      </c>
      <c r="BA65" s="144">
        <f t="shared" si="312"/>
        <v>47305.300000000017</v>
      </c>
      <c r="BB65" s="144">
        <f t="shared" si="312"/>
        <v>26181.600000000006</v>
      </c>
      <c r="BC65" s="144">
        <f t="shared" si="312"/>
        <v>74023.399999999965</v>
      </c>
      <c r="BD65" s="144">
        <f t="shared" si="312"/>
        <v>61990</v>
      </c>
      <c r="BE65" s="144">
        <f t="shared" si="312"/>
        <v>28472</v>
      </c>
      <c r="BF65" s="144">
        <f t="shared" si="312"/>
        <v>95328.5</v>
      </c>
      <c r="BG65" s="144">
        <f t="shared" si="312"/>
        <v>68233</v>
      </c>
      <c r="BH65" s="144">
        <f t="shared" si="312"/>
        <v>31357</v>
      </c>
      <c r="BI65" s="144">
        <f t="shared" si="312"/>
        <v>144121.80000000005</v>
      </c>
      <c r="BJ65" s="144">
        <f t="shared" si="313"/>
        <v>46074.400000000001</v>
      </c>
      <c r="BK65" s="144">
        <f t="shared" si="314"/>
        <v>28523.299999999996</v>
      </c>
      <c r="BL65" s="144">
        <f t="shared" si="314"/>
        <v>107194.2</v>
      </c>
      <c r="BM65" s="144">
        <f t="shared" si="314"/>
        <v>57330.899999999994</v>
      </c>
      <c r="BN65" s="144">
        <f t="shared" si="314"/>
        <v>31493.5</v>
      </c>
      <c r="BO65" s="144">
        <f t="shared" si="314"/>
        <v>102281.40000000002</v>
      </c>
      <c r="BP65" s="144">
        <f t="shared" si="314"/>
        <v>41526.599999999977</v>
      </c>
      <c r="BQ65" s="144">
        <f t="shared" si="314"/>
        <v>33176.600000000035</v>
      </c>
      <c r="BR65" s="144">
        <f t="shared" si="314"/>
        <v>105932.59999999998</v>
      </c>
      <c r="BS65" s="144">
        <f t="shared" si="314"/>
        <v>54517.099999999977</v>
      </c>
      <c r="BT65" s="144">
        <f t="shared" si="314"/>
        <v>34382.800000000047</v>
      </c>
      <c r="BU65" s="144">
        <f t="shared" si="314"/>
        <v>186258.90000000002</v>
      </c>
      <c r="BV65" s="144">
        <f t="shared" si="315"/>
        <v>44646.7</v>
      </c>
      <c r="BW65" s="144">
        <f t="shared" si="316"/>
        <v>36203.900000000009</v>
      </c>
      <c r="BX65" s="144">
        <f t="shared" si="316"/>
        <v>132786.4</v>
      </c>
      <c r="BY65" s="144">
        <f t="shared" si="316"/>
        <v>52067.099999999977</v>
      </c>
      <c r="BZ65" s="144">
        <f t="shared" si="316"/>
        <v>33013.800000000047</v>
      </c>
      <c r="CA65" s="144">
        <f t="shared" si="316"/>
        <v>120137.69999999995</v>
      </c>
      <c r="CB65" s="144">
        <f t="shared" si="316"/>
        <v>51235</v>
      </c>
      <c r="CC65" s="144">
        <f t="shared" si="316"/>
        <v>36499.100000000035</v>
      </c>
      <c r="CD65" s="144">
        <f t="shared" si="316"/>
        <v>114331.99999999994</v>
      </c>
      <c r="CE65" s="144">
        <f t="shared" si="316"/>
        <v>54030.70000000007</v>
      </c>
      <c r="CF65" s="144">
        <f t="shared" si="316"/>
        <v>41772.900000000023</v>
      </c>
      <c r="CG65" s="144">
        <f t="shared" si="316"/>
        <v>174943.09999999998</v>
      </c>
      <c r="CH65" s="144">
        <f t="shared" si="317"/>
        <v>46020.4</v>
      </c>
      <c r="CI65" s="144">
        <f t="shared" si="318"/>
        <v>39853.200000000004</v>
      </c>
      <c r="CJ65" s="144">
        <f t="shared" si="318"/>
        <v>145689</v>
      </c>
      <c r="CK65" s="144">
        <f t="shared" si="318"/>
        <v>59344.999999999971</v>
      </c>
      <c r="CL65" s="144">
        <f t="shared" si="318"/>
        <v>42689.200000000012</v>
      </c>
      <c r="CM65" s="144">
        <f t="shared" si="318"/>
        <v>135838.20000000001</v>
      </c>
      <c r="CN65" s="144">
        <f t="shared" si="318"/>
        <v>71353.800000000047</v>
      </c>
      <c r="CO65" s="144">
        <f t="shared" si="318"/>
        <v>43999.899999999907</v>
      </c>
      <c r="CP65" s="144">
        <f t="shared" si="318"/>
        <v>127989.40000000002</v>
      </c>
      <c r="CQ65" s="144">
        <f t="shared" si="318"/>
        <v>66541.20000000007</v>
      </c>
      <c r="CR65" s="144">
        <f t="shared" si="318"/>
        <v>47752.29999999993</v>
      </c>
      <c r="CS65" s="144">
        <f t="shared" si="318"/>
        <v>187367.59999999998</v>
      </c>
      <c r="CT65" s="144">
        <f t="shared" si="319"/>
        <v>58251.9</v>
      </c>
      <c r="CU65" s="144">
        <f t="shared" si="320"/>
        <v>47227.1</v>
      </c>
      <c r="CV65" s="144">
        <f t="shared" si="320"/>
        <v>141631</v>
      </c>
      <c r="CW65" s="144">
        <f t="shared" si="320"/>
        <v>65474</v>
      </c>
      <c r="CX65" s="144">
        <f t="shared" si="320"/>
        <v>47208.099999999977</v>
      </c>
      <c r="CY65" s="144">
        <f t="shared" si="320"/>
        <v>137512.10000000003</v>
      </c>
      <c r="CZ65" s="144">
        <f t="shared" si="320"/>
        <v>75461.200000000012</v>
      </c>
      <c r="DA65" s="144">
        <f t="shared" si="320"/>
        <v>53541.099999999977</v>
      </c>
      <c r="DB65" s="144">
        <f t="shared" si="320"/>
        <v>135020</v>
      </c>
      <c r="DC65" s="144">
        <f t="shared" si="320"/>
        <v>67396.699999999953</v>
      </c>
      <c r="DD65" s="144">
        <f t="shared" si="320"/>
        <v>58240.900000000023</v>
      </c>
      <c r="DE65" s="144">
        <f t="shared" si="320"/>
        <v>204506.00000000012</v>
      </c>
      <c r="DF65" s="144">
        <f t="shared" si="321"/>
        <v>62483.7</v>
      </c>
      <c r="DG65" s="144">
        <f t="shared" si="322"/>
        <v>49623.7</v>
      </c>
      <c r="DH65" s="144">
        <f t="shared" si="322"/>
        <v>188394.00000000003</v>
      </c>
      <c r="DI65" s="144">
        <f t="shared" si="322"/>
        <v>71873.899999999965</v>
      </c>
      <c r="DJ65" s="144">
        <f t="shared" si="322"/>
        <v>52504.100000000035</v>
      </c>
      <c r="DK65" s="144">
        <f t="shared" si="322"/>
        <v>157976.69999999995</v>
      </c>
      <c r="DL65" s="144">
        <f t="shared" si="322"/>
        <v>81035.099999999977</v>
      </c>
      <c r="DM65" s="144">
        <f t="shared" si="322"/>
        <v>58325.580000000075</v>
      </c>
      <c r="DN65" s="144">
        <f t="shared" si="322"/>
        <v>153460.21999999997</v>
      </c>
      <c r="DO65" s="144">
        <f t="shared" si="322"/>
        <v>76110.5</v>
      </c>
      <c r="DP65" s="144">
        <f t="shared" si="322"/>
        <v>74996</v>
      </c>
      <c r="DQ65" s="144">
        <f t="shared" si="322"/>
        <v>220524.93020879012</v>
      </c>
      <c r="DR65" s="144">
        <f t="shared" si="323"/>
        <v>87391.4</v>
      </c>
      <c r="DS65" s="144">
        <f t="shared" si="324"/>
        <v>63942.399999999994</v>
      </c>
      <c r="DT65" s="144">
        <f t="shared" si="324"/>
        <v>197550.8</v>
      </c>
      <c r="DU65" s="144">
        <f t="shared" si="324"/>
        <v>84346.300000000047</v>
      </c>
      <c r="DV65" s="144">
        <f t="shared" si="324"/>
        <v>65541.699999999953</v>
      </c>
      <c r="DW65" s="144">
        <f t="shared" si="324"/>
        <v>176311.80000000005</v>
      </c>
      <c r="DX65" s="144">
        <f t="shared" si="324"/>
        <v>99906.099999999977</v>
      </c>
      <c r="DY65" s="144">
        <f t="shared" si="324"/>
        <v>43082.800000000047</v>
      </c>
      <c r="DZ65" s="144">
        <f t="shared" si="324"/>
        <v>176838.59999999998</v>
      </c>
      <c r="EA65" s="144">
        <f t="shared" si="324"/>
        <v>94895.900000000023</v>
      </c>
      <c r="EB65" s="144">
        <f t="shared" si="324"/>
        <v>64043.199999999953</v>
      </c>
      <c r="EC65" s="144">
        <f t="shared" si="324"/>
        <v>262366.79391027987</v>
      </c>
      <c r="ED65" s="144">
        <f t="shared" si="325"/>
        <v>96469.3</v>
      </c>
      <c r="EE65" s="144">
        <f t="shared" si="326"/>
        <v>65046.099999999991</v>
      </c>
      <c r="EF65" s="144">
        <f t="shared" si="326"/>
        <v>240429.50000000003</v>
      </c>
      <c r="EG65" s="144">
        <f t="shared" si="343"/>
        <v>88726.899999999965</v>
      </c>
      <c r="EH65" s="144">
        <f t="shared" si="343"/>
        <v>65211.600000000035</v>
      </c>
      <c r="EI65" s="144">
        <f t="shared" si="343"/>
        <v>206335.40000000002</v>
      </c>
      <c r="EJ65" s="144">
        <f t="shared" si="343"/>
        <v>92672</v>
      </c>
      <c r="EK65" s="144">
        <f t="shared" si="343"/>
        <v>64655.899999999907</v>
      </c>
      <c r="EL65" s="144">
        <f t="shared" si="343"/>
        <v>196931.69999999995</v>
      </c>
      <c r="EM65" s="144">
        <f t="shared" si="327"/>
        <v>94726.5</v>
      </c>
      <c r="EN65" s="144">
        <f t="shared" si="328"/>
        <v>75899.5</v>
      </c>
      <c r="EO65" s="144">
        <f t="shared" si="329"/>
        <v>274958.64832650987</v>
      </c>
      <c r="EP65" s="144">
        <f t="shared" si="330"/>
        <v>101683.8</v>
      </c>
      <c r="EQ65" s="144">
        <f t="shared" si="331"/>
        <v>68890.7</v>
      </c>
      <c r="ER65" s="144">
        <f t="shared" si="332"/>
        <v>245869.59999999998</v>
      </c>
      <c r="ES65" s="144">
        <f t="shared" si="333"/>
        <v>93006.800000000047</v>
      </c>
      <c r="ET65" s="144">
        <f t="shared" si="333"/>
        <v>56567.79999999993</v>
      </c>
      <c r="EU65" s="144">
        <f t="shared" si="333"/>
        <v>211238.80000000005</v>
      </c>
      <c r="EV65" s="144">
        <f t="shared" si="333"/>
        <v>100253.59999999998</v>
      </c>
      <c r="EW65" s="144">
        <f t="shared" si="333"/>
        <v>70589.20000000007</v>
      </c>
      <c r="EX65" s="144">
        <f t="shared" si="333"/>
        <v>198818.59999999986</v>
      </c>
      <c r="EY65" s="144">
        <f t="shared" si="334"/>
        <v>107952</v>
      </c>
      <c r="EZ65" s="144">
        <f t="shared" si="334"/>
        <v>96894.39177772007</v>
      </c>
      <c r="FA65" s="144">
        <f t="shared" si="334"/>
        <v>347493.11421600007</v>
      </c>
      <c r="FB65" s="144">
        <f t="shared" si="335"/>
        <v>185954.67872528001</v>
      </c>
      <c r="FC65" s="144">
        <f t="shared" si="336"/>
        <v>80330.321274719987</v>
      </c>
      <c r="FD65" s="144">
        <f t="shared" si="336"/>
        <v>254038.57492658001</v>
      </c>
      <c r="FE65" s="144">
        <f t="shared" si="336"/>
        <v>109545.00722691003</v>
      </c>
      <c r="FF65" s="144">
        <f t="shared" si="336"/>
        <v>75786.574457539944</v>
      </c>
      <c r="FG65" s="144">
        <f t="shared" si="336"/>
        <v>210090.68733124994</v>
      </c>
      <c r="FH65" s="144">
        <f t="shared" si="336"/>
        <v>116782.78404788999</v>
      </c>
      <c r="FI65" s="144">
        <f t="shared" si="337"/>
        <v>87658.740654919995</v>
      </c>
      <c r="FJ65" s="144">
        <f t="shared" si="337"/>
        <v>208408.89774912992</v>
      </c>
      <c r="FK65" s="144">
        <f t="shared" si="338"/>
        <v>137766.68257780001</v>
      </c>
      <c r="FL65" s="144">
        <f t="shared" si="339"/>
        <v>95844.002063489985</v>
      </c>
      <c r="FM65" s="144">
        <f t="shared" si="339"/>
        <v>292658.44115850003</v>
      </c>
      <c r="FN65" s="144">
        <f t="shared" si="340"/>
        <v>138632.1</v>
      </c>
      <c r="FO65" s="144">
        <f t="shared" si="341"/>
        <v>93398.935043550009</v>
      </c>
      <c r="FP65" s="144">
        <f t="shared" si="341"/>
        <v>247211.49825587001</v>
      </c>
      <c r="FQ65" s="144">
        <f t="shared" si="341"/>
        <v>122021.80228537996</v>
      </c>
      <c r="FR65" s="144">
        <f t="shared" si="341"/>
        <v>90414.309227589983</v>
      </c>
      <c r="FS65" s="144">
        <f t="shared" si="341"/>
        <v>129351.84205117007</v>
      </c>
      <c r="FT65" s="144">
        <f t="shared" si="341"/>
        <v>108939.2222201</v>
      </c>
      <c r="FU65" s="144">
        <f t="shared" si="342"/>
        <v>90099.236488210037</v>
      </c>
      <c r="FV65" s="144">
        <f t="shared" si="342"/>
        <v>189831.88675098005</v>
      </c>
      <c r="FW65" s="144">
        <f t="shared" si="342"/>
        <v>127528.00475734985</v>
      </c>
    </row>
    <row r="66" spans="1:179" x14ac:dyDescent="0.25">
      <c r="A66" s="144" t="s">
        <v>146</v>
      </c>
      <c r="B66" s="144">
        <f t="shared" si="303"/>
        <v>26268.799999999999</v>
      </c>
      <c r="C66" s="144">
        <f t="shared" si="304"/>
        <v>22782.2</v>
      </c>
      <c r="D66" s="144">
        <f t="shared" si="304"/>
        <v>23147.199999999997</v>
      </c>
      <c r="E66" s="144">
        <f t="shared" si="304"/>
        <v>25657.699999999997</v>
      </c>
      <c r="F66" s="144">
        <f t="shared" si="304"/>
        <v>24357.900000000009</v>
      </c>
      <c r="G66" s="144">
        <f t="shared" si="304"/>
        <v>25859.400000000009</v>
      </c>
      <c r="H66" s="144">
        <f t="shared" si="304"/>
        <v>23577.199999999983</v>
      </c>
      <c r="I66" s="144">
        <f t="shared" si="304"/>
        <v>25443.399999999994</v>
      </c>
      <c r="J66" s="144">
        <f t="shared" si="304"/>
        <v>24003.300000000017</v>
      </c>
      <c r="K66" s="144">
        <f t="shared" si="304"/>
        <v>34499.699999999983</v>
      </c>
      <c r="L66" s="144">
        <f t="shared" si="304"/>
        <v>27381.900000000023</v>
      </c>
      <c r="M66" s="144">
        <f t="shared" si="304"/>
        <v>23976.599999999977</v>
      </c>
      <c r="N66" s="144">
        <f t="shared" si="305"/>
        <v>37376.1</v>
      </c>
      <c r="O66" s="144">
        <f t="shared" si="306"/>
        <v>29796.500000000007</v>
      </c>
      <c r="P66" s="144">
        <f t="shared" si="306"/>
        <v>28794.199999999997</v>
      </c>
      <c r="Q66" s="144">
        <f t="shared" si="306"/>
        <v>30835.199999999997</v>
      </c>
      <c r="R66" s="144">
        <f t="shared" si="306"/>
        <v>28423.5</v>
      </c>
      <c r="S66" s="144">
        <f t="shared" si="306"/>
        <v>26569.100000000006</v>
      </c>
      <c r="T66" s="144">
        <f t="shared" si="306"/>
        <v>30476.699999999983</v>
      </c>
      <c r="U66" s="144">
        <f t="shared" si="306"/>
        <v>30178.900000000023</v>
      </c>
      <c r="V66" s="144">
        <f t="shared" si="306"/>
        <v>31384.5</v>
      </c>
      <c r="W66" s="144">
        <f t="shared" si="306"/>
        <v>30690.099999999977</v>
      </c>
      <c r="X66" s="144">
        <f t="shared" si="306"/>
        <v>32418.700000000012</v>
      </c>
      <c r="Y66" s="144">
        <f t="shared" si="306"/>
        <v>50104.099999999977</v>
      </c>
      <c r="Z66" s="144">
        <f t="shared" si="307"/>
        <v>43237.9</v>
      </c>
      <c r="AA66" s="144">
        <f t="shared" si="308"/>
        <v>36003.1</v>
      </c>
      <c r="AB66" s="144">
        <f t="shared" si="308"/>
        <v>35232.100000000006</v>
      </c>
      <c r="AC66" s="144">
        <f t="shared" si="308"/>
        <v>38710.799999999988</v>
      </c>
      <c r="AD66" s="144">
        <f t="shared" si="308"/>
        <v>35911</v>
      </c>
      <c r="AE66" s="144">
        <f t="shared" si="308"/>
        <v>35488.200000000012</v>
      </c>
      <c r="AF66" s="144">
        <f t="shared" si="308"/>
        <v>35728.5</v>
      </c>
      <c r="AG66" s="144">
        <f t="shared" si="308"/>
        <v>37501.399999999994</v>
      </c>
      <c r="AH66" s="144">
        <f t="shared" si="308"/>
        <v>37035</v>
      </c>
      <c r="AI66" s="144">
        <f t="shared" si="308"/>
        <v>35741.599999999977</v>
      </c>
      <c r="AJ66" s="144">
        <f t="shared" si="308"/>
        <v>33902.900000000023</v>
      </c>
      <c r="AK66" s="144">
        <f t="shared" si="308"/>
        <v>37735.599999999977</v>
      </c>
      <c r="AL66" s="144">
        <f t="shared" si="309"/>
        <v>45003</v>
      </c>
      <c r="AM66" s="144">
        <f t="shared" si="310"/>
        <v>38097.5</v>
      </c>
      <c r="AN66" s="144">
        <f t="shared" si="310"/>
        <v>35521.699999999997</v>
      </c>
      <c r="AO66" s="144">
        <f t="shared" si="310"/>
        <v>38100.099999999991</v>
      </c>
      <c r="AP66" s="144">
        <f t="shared" si="310"/>
        <v>36065.700000000012</v>
      </c>
      <c r="AQ66" s="144">
        <f t="shared" si="310"/>
        <v>34971.700000000012</v>
      </c>
      <c r="AR66" s="144">
        <f t="shared" si="310"/>
        <v>36691.099999999977</v>
      </c>
      <c r="AS66" s="144">
        <f t="shared" si="310"/>
        <v>37388.100000000035</v>
      </c>
      <c r="AT66" s="144">
        <f t="shared" si="310"/>
        <v>38155.399999999965</v>
      </c>
      <c r="AU66" s="144">
        <f t="shared" si="310"/>
        <v>35432.100000000035</v>
      </c>
      <c r="AV66" s="144">
        <f t="shared" si="310"/>
        <v>37145.5</v>
      </c>
      <c r="AW66" s="144">
        <f t="shared" si="310"/>
        <v>39031.599999999977</v>
      </c>
      <c r="AX66" s="144">
        <f t="shared" si="311"/>
        <v>50677.9</v>
      </c>
      <c r="AY66" s="144">
        <f t="shared" si="312"/>
        <v>40453.999999999993</v>
      </c>
      <c r="AZ66" s="144">
        <f t="shared" si="312"/>
        <v>38872</v>
      </c>
      <c r="BA66" s="144">
        <f t="shared" si="312"/>
        <v>41431.5</v>
      </c>
      <c r="BB66" s="144">
        <f t="shared" si="312"/>
        <v>37540.399999999994</v>
      </c>
      <c r="BC66" s="144">
        <f t="shared" si="312"/>
        <v>37860.900000000023</v>
      </c>
      <c r="BD66" s="144">
        <f t="shared" si="312"/>
        <v>38485.200000000012</v>
      </c>
      <c r="BE66" s="144">
        <f t="shared" si="312"/>
        <v>40123.299999999988</v>
      </c>
      <c r="BF66" s="144">
        <f t="shared" si="312"/>
        <v>39683.599999999977</v>
      </c>
      <c r="BG66" s="144">
        <f t="shared" si="312"/>
        <v>38009.5</v>
      </c>
      <c r="BH66" s="144">
        <f t="shared" si="312"/>
        <v>40347.700000000012</v>
      </c>
      <c r="BI66" s="144">
        <f t="shared" si="312"/>
        <v>43395.5</v>
      </c>
      <c r="BJ66" s="144">
        <f t="shared" si="313"/>
        <v>50558</v>
      </c>
      <c r="BK66" s="144">
        <f t="shared" si="314"/>
        <v>48250.2</v>
      </c>
      <c r="BL66" s="144">
        <f t="shared" si="314"/>
        <v>41855.000000000015</v>
      </c>
      <c r="BM66" s="144">
        <f t="shared" si="314"/>
        <v>40661</v>
      </c>
      <c r="BN66" s="144">
        <f t="shared" si="314"/>
        <v>41156.199999999983</v>
      </c>
      <c r="BO66" s="144">
        <f t="shared" si="314"/>
        <v>38380.300000000017</v>
      </c>
      <c r="BP66" s="144">
        <f t="shared" si="314"/>
        <v>38150.799999999988</v>
      </c>
      <c r="BQ66" s="144">
        <f t="shared" si="314"/>
        <v>48358.900000000023</v>
      </c>
      <c r="BR66" s="144">
        <f t="shared" si="314"/>
        <v>43443.199999999953</v>
      </c>
      <c r="BS66" s="144">
        <f t="shared" si="314"/>
        <v>42870.100000000035</v>
      </c>
      <c r="BT66" s="144">
        <f t="shared" si="314"/>
        <v>41833.399999999965</v>
      </c>
      <c r="BU66" s="144">
        <f t="shared" si="314"/>
        <v>49654.800000000047</v>
      </c>
      <c r="BV66" s="144">
        <f t="shared" si="315"/>
        <v>60501.1</v>
      </c>
      <c r="BW66" s="144">
        <f t="shared" si="316"/>
        <v>48830.000000000007</v>
      </c>
      <c r="BX66" s="144">
        <f t="shared" si="316"/>
        <v>49178.699999999983</v>
      </c>
      <c r="BY66" s="144">
        <f t="shared" si="316"/>
        <v>49050.200000000012</v>
      </c>
      <c r="BZ66" s="144">
        <f t="shared" si="316"/>
        <v>44524.600000000006</v>
      </c>
      <c r="CA66" s="144">
        <f t="shared" si="316"/>
        <v>41843.999999999971</v>
      </c>
      <c r="CB66" s="144">
        <f t="shared" si="316"/>
        <v>49594.400000000023</v>
      </c>
      <c r="CC66" s="144">
        <f t="shared" si="316"/>
        <v>46807.900000000023</v>
      </c>
      <c r="CD66" s="144">
        <f t="shared" si="316"/>
        <v>46597.299999999988</v>
      </c>
      <c r="CE66" s="144">
        <f t="shared" si="316"/>
        <v>46852.700000000012</v>
      </c>
      <c r="CF66" s="144">
        <f t="shared" si="316"/>
        <v>46327.400000000023</v>
      </c>
      <c r="CG66" s="144">
        <f t="shared" si="316"/>
        <v>54529.599999999977</v>
      </c>
      <c r="CH66" s="144">
        <f t="shared" si="317"/>
        <v>66723</v>
      </c>
      <c r="CI66" s="144">
        <f t="shared" si="318"/>
        <v>51191.399999999994</v>
      </c>
      <c r="CJ66" s="144">
        <f t="shared" si="318"/>
        <v>49211.5</v>
      </c>
      <c r="CK66" s="144">
        <f t="shared" si="318"/>
        <v>52322.200000000012</v>
      </c>
      <c r="CL66" s="144">
        <f t="shared" si="318"/>
        <v>47476.899999999994</v>
      </c>
      <c r="CM66" s="144">
        <f t="shared" si="318"/>
        <v>44849</v>
      </c>
      <c r="CN66" s="144">
        <f t="shared" si="318"/>
        <v>52331.799999999988</v>
      </c>
      <c r="CO66" s="144">
        <f t="shared" si="318"/>
        <v>49267.299999999988</v>
      </c>
      <c r="CP66" s="144">
        <f t="shared" si="318"/>
        <v>50055.900000000023</v>
      </c>
      <c r="CQ66" s="144">
        <f t="shared" si="318"/>
        <v>51618.400000000023</v>
      </c>
      <c r="CR66" s="144">
        <f t="shared" si="318"/>
        <v>48724.79999999993</v>
      </c>
      <c r="CS66" s="144">
        <f t="shared" si="318"/>
        <v>68079.100000000093</v>
      </c>
      <c r="CT66" s="144">
        <f t="shared" si="319"/>
        <v>70066.600000000006</v>
      </c>
      <c r="CU66" s="144">
        <f t="shared" si="320"/>
        <v>50822.099999999991</v>
      </c>
      <c r="CV66" s="144">
        <f t="shared" si="320"/>
        <v>51463.599999999991</v>
      </c>
      <c r="CW66" s="144">
        <f t="shared" si="320"/>
        <v>57820.5</v>
      </c>
      <c r="CX66" s="144">
        <f t="shared" si="320"/>
        <v>50052.799999999988</v>
      </c>
      <c r="CY66" s="144">
        <f t="shared" si="320"/>
        <v>48557.5</v>
      </c>
      <c r="CZ66" s="144">
        <f t="shared" si="320"/>
        <v>53805.700000000012</v>
      </c>
      <c r="DA66" s="144">
        <f t="shared" si="320"/>
        <v>52696.5</v>
      </c>
      <c r="DB66" s="144">
        <f t="shared" si="320"/>
        <v>50690.799999999988</v>
      </c>
      <c r="DC66" s="144">
        <f t="shared" si="320"/>
        <v>51048.800000000047</v>
      </c>
      <c r="DD66" s="144">
        <f t="shared" si="320"/>
        <v>48791.400000000023</v>
      </c>
      <c r="DE66" s="144">
        <f t="shared" si="320"/>
        <v>64126.699999999953</v>
      </c>
      <c r="DF66" s="144">
        <f t="shared" si="321"/>
        <v>68038.2</v>
      </c>
      <c r="DG66" s="144">
        <f t="shared" si="322"/>
        <v>60295.100000000006</v>
      </c>
      <c r="DH66" s="144">
        <f t="shared" si="322"/>
        <v>60302.8</v>
      </c>
      <c r="DI66" s="144">
        <f t="shared" si="322"/>
        <v>55420</v>
      </c>
      <c r="DJ66" s="144">
        <f t="shared" si="322"/>
        <v>48773.100000000006</v>
      </c>
      <c r="DK66" s="144">
        <f t="shared" si="322"/>
        <v>54532.200000000012</v>
      </c>
      <c r="DL66" s="144">
        <f t="shared" si="322"/>
        <v>55533.099999999977</v>
      </c>
      <c r="DM66" s="144">
        <f t="shared" si="322"/>
        <v>55950.900000000023</v>
      </c>
      <c r="DN66" s="144">
        <f t="shared" si="322"/>
        <v>55560.799999999988</v>
      </c>
      <c r="DO66" s="144">
        <f t="shared" si="322"/>
        <v>54559.200000000012</v>
      </c>
      <c r="DP66" s="144">
        <f t="shared" si="322"/>
        <v>55470.400000000023</v>
      </c>
      <c r="DQ66" s="144">
        <f t="shared" si="322"/>
        <v>76059.321177289938</v>
      </c>
      <c r="DR66" s="144">
        <f t="shared" si="323"/>
        <v>75720.100000000006</v>
      </c>
      <c r="DS66" s="144">
        <f t="shared" si="324"/>
        <v>61629.899999999994</v>
      </c>
      <c r="DT66" s="144">
        <f t="shared" si="324"/>
        <v>64321.700000000012</v>
      </c>
      <c r="DU66" s="144">
        <f t="shared" si="324"/>
        <v>61052.899999999965</v>
      </c>
      <c r="DV66" s="144">
        <f t="shared" si="324"/>
        <v>58693.800000000047</v>
      </c>
      <c r="DW66" s="144">
        <f t="shared" si="324"/>
        <v>57634.199999999953</v>
      </c>
      <c r="DX66" s="144">
        <f t="shared" si="324"/>
        <v>57025.200000000012</v>
      </c>
      <c r="DY66" s="144">
        <f t="shared" si="324"/>
        <v>62283.5</v>
      </c>
      <c r="DZ66" s="144">
        <f t="shared" si="324"/>
        <v>59770.700000000012</v>
      </c>
      <c r="EA66" s="144">
        <f t="shared" si="324"/>
        <v>57088.900000000023</v>
      </c>
      <c r="EB66" s="144">
        <f t="shared" si="324"/>
        <v>59740.79999999993</v>
      </c>
      <c r="EC66" s="144">
        <f t="shared" si="324"/>
        <v>64916.952696580091</v>
      </c>
      <c r="ED66" s="144">
        <f t="shared" si="325"/>
        <v>81463.7</v>
      </c>
      <c r="EE66" s="144">
        <f t="shared" si="326"/>
        <v>63199.7</v>
      </c>
      <c r="EF66" s="144">
        <f t="shared" si="326"/>
        <v>61936.800000000017</v>
      </c>
      <c r="EG66" s="144">
        <f t="shared" si="343"/>
        <v>60117.399999999965</v>
      </c>
      <c r="EH66" s="144">
        <f t="shared" si="343"/>
        <v>63128.100000000035</v>
      </c>
      <c r="EI66" s="144">
        <f t="shared" si="343"/>
        <v>59570.599999999977</v>
      </c>
      <c r="EJ66" s="144">
        <f t="shared" si="343"/>
        <v>59567.400000000023</v>
      </c>
      <c r="EK66" s="144">
        <f t="shared" si="343"/>
        <v>62659.099999999977</v>
      </c>
      <c r="EL66" s="144">
        <f t="shared" si="343"/>
        <v>60274.000000000058</v>
      </c>
      <c r="EM66" s="144">
        <f t="shared" si="327"/>
        <v>57076.199999999953</v>
      </c>
      <c r="EN66" s="144">
        <f t="shared" si="328"/>
        <v>59460</v>
      </c>
      <c r="EO66" s="144">
        <f t="shared" si="329"/>
        <v>66631.796668320196</v>
      </c>
      <c r="EP66" s="144">
        <f t="shared" si="330"/>
        <v>80562.100000000006</v>
      </c>
      <c r="EQ66" s="144">
        <f t="shared" si="331"/>
        <v>66653</v>
      </c>
      <c r="ER66" s="144">
        <f t="shared" si="332"/>
        <v>62037.699999999983</v>
      </c>
      <c r="ES66" s="144">
        <f t="shared" si="333"/>
        <v>65613.600000000035</v>
      </c>
      <c r="ET66" s="144">
        <f t="shared" si="333"/>
        <v>61677.399999999965</v>
      </c>
      <c r="EU66" s="144">
        <f t="shared" si="333"/>
        <v>60326.700000000012</v>
      </c>
      <c r="EV66" s="144">
        <f t="shared" si="333"/>
        <v>61073.5</v>
      </c>
      <c r="EW66" s="144">
        <f t="shared" si="333"/>
        <v>62425</v>
      </c>
      <c r="EX66" s="144">
        <f t="shared" si="333"/>
        <v>62761</v>
      </c>
      <c r="EY66" s="144">
        <f t="shared" si="334"/>
        <v>61615.900000000023</v>
      </c>
      <c r="EZ66" s="144">
        <f t="shared" si="334"/>
        <v>62163.171646539937</v>
      </c>
      <c r="FA66" s="144">
        <f t="shared" si="334"/>
        <v>72507.274881890044</v>
      </c>
      <c r="FB66" s="144">
        <f t="shared" si="335"/>
        <v>89003.899513880009</v>
      </c>
      <c r="FC66" s="144">
        <f t="shared" si="336"/>
        <v>67979.800486120002</v>
      </c>
      <c r="FD66" s="144">
        <f t="shared" si="336"/>
        <v>64988.512781969999</v>
      </c>
      <c r="FE66" s="144">
        <f t="shared" si="336"/>
        <v>65146.291425109986</v>
      </c>
      <c r="FF66" s="144">
        <f t="shared" si="336"/>
        <v>67528.773604610004</v>
      </c>
      <c r="FG66" s="144">
        <f t="shared" si="336"/>
        <v>62407.881452169968</v>
      </c>
      <c r="FH66" s="144">
        <f t="shared" si="336"/>
        <v>70319.897654830012</v>
      </c>
      <c r="FI66" s="144">
        <f t="shared" si="337"/>
        <v>89098.977789439959</v>
      </c>
      <c r="FJ66" s="144">
        <f t="shared" si="337"/>
        <v>95804.930385879939</v>
      </c>
      <c r="FK66" s="144">
        <f t="shared" si="338"/>
        <v>95192.218189639971</v>
      </c>
      <c r="FL66" s="144">
        <f t="shared" si="339"/>
        <v>89254.386967399972</v>
      </c>
      <c r="FM66" s="144">
        <f t="shared" si="339"/>
        <v>102024.54832725006</v>
      </c>
      <c r="FN66" s="144">
        <f t="shared" si="340"/>
        <v>119171.4</v>
      </c>
      <c r="FO66" s="144">
        <f t="shared" si="341"/>
        <v>100448.68886001999</v>
      </c>
      <c r="FP66" s="144">
        <f t="shared" si="341"/>
        <v>95823.697805400006</v>
      </c>
      <c r="FQ66" s="144">
        <f t="shared" si="341"/>
        <v>47325.91049764998</v>
      </c>
      <c r="FR66" s="144">
        <f t="shared" si="341"/>
        <v>49427.786155599984</v>
      </c>
      <c r="FS66" s="144">
        <f t="shared" si="341"/>
        <v>56184.486195179983</v>
      </c>
      <c r="FT66" s="144">
        <f t="shared" si="341"/>
        <v>76376.885659259977</v>
      </c>
      <c r="FU66" s="144">
        <f t="shared" si="342"/>
        <v>79360.60352882999</v>
      </c>
      <c r="FV66" s="144">
        <f t="shared" si="342"/>
        <v>83424.261112209992</v>
      </c>
      <c r="FW66" s="144">
        <f t="shared" si="342"/>
        <v>87059.165796140092</v>
      </c>
    </row>
    <row r="67" spans="1:179" x14ac:dyDescent="0.25">
      <c r="A67" s="144" t="s">
        <v>147</v>
      </c>
      <c r="B67" s="144">
        <f t="shared" si="303"/>
        <v>1563.3</v>
      </c>
      <c r="C67" s="144">
        <f t="shared" si="304"/>
        <v>1295.3999999999999</v>
      </c>
      <c r="D67" s="144">
        <f t="shared" si="304"/>
        <v>1280.6000000000004</v>
      </c>
      <c r="E67" s="144">
        <f t="shared" si="304"/>
        <v>1405.3000000000002</v>
      </c>
      <c r="F67" s="144">
        <f t="shared" si="304"/>
        <v>1436</v>
      </c>
      <c r="G67" s="144">
        <f t="shared" si="304"/>
        <v>1579.6999999999989</v>
      </c>
      <c r="H67" s="144">
        <f t="shared" si="304"/>
        <v>1352.7000000000007</v>
      </c>
      <c r="I67" s="144">
        <f t="shared" si="304"/>
        <v>1625.7999999999993</v>
      </c>
      <c r="J67" s="144">
        <f t="shared" si="304"/>
        <v>1343.5</v>
      </c>
      <c r="K67" s="144">
        <f t="shared" si="304"/>
        <v>1357.2000000000007</v>
      </c>
      <c r="L67" s="144">
        <f t="shared" si="304"/>
        <v>1568.2000000000007</v>
      </c>
      <c r="M67" s="144">
        <f t="shared" si="304"/>
        <v>1508.8999999999978</v>
      </c>
      <c r="N67" s="144">
        <f t="shared" si="305"/>
        <v>2054.8000000000002</v>
      </c>
      <c r="O67" s="144">
        <f t="shared" si="306"/>
        <v>1689.7999999999997</v>
      </c>
      <c r="P67" s="144">
        <f t="shared" si="306"/>
        <v>1139.0000000000005</v>
      </c>
      <c r="Q67" s="144">
        <f t="shared" si="306"/>
        <v>1831</v>
      </c>
      <c r="R67" s="144">
        <f t="shared" si="306"/>
        <v>1479.6999999999989</v>
      </c>
      <c r="S67" s="144">
        <f t="shared" si="306"/>
        <v>1528</v>
      </c>
      <c r="T67" s="144">
        <f t="shared" si="306"/>
        <v>1512.4000000000015</v>
      </c>
      <c r="U67" s="144">
        <f t="shared" si="306"/>
        <v>1667.2999999999993</v>
      </c>
      <c r="V67" s="144">
        <f t="shared" si="306"/>
        <v>1848</v>
      </c>
      <c r="W67" s="144">
        <f t="shared" si="306"/>
        <v>1796.9000000000015</v>
      </c>
      <c r="X67" s="144">
        <f t="shared" si="306"/>
        <v>1879.1999999999971</v>
      </c>
      <c r="Y67" s="144">
        <f t="shared" si="306"/>
        <v>1626.2000000000007</v>
      </c>
      <c r="Z67" s="144">
        <f t="shared" si="307"/>
        <v>2294.8000000000002</v>
      </c>
      <c r="AA67" s="144">
        <f t="shared" si="308"/>
        <v>1774.7999999999997</v>
      </c>
      <c r="AB67" s="144">
        <f t="shared" si="308"/>
        <v>1724.1</v>
      </c>
      <c r="AC67" s="144">
        <f t="shared" si="308"/>
        <v>2031.5</v>
      </c>
      <c r="AD67" s="144">
        <f t="shared" si="308"/>
        <v>1905.0000000000009</v>
      </c>
      <c r="AE67" s="144">
        <f t="shared" si="308"/>
        <v>1975.3999999999996</v>
      </c>
      <c r="AF67" s="144">
        <f t="shared" si="308"/>
        <v>1618.5</v>
      </c>
      <c r="AG67" s="144">
        <f t="shared" si="308"/>
        <v>1919</v>
      </c>
      <c r="AH67" s="144">
        <f t="shared" si="308"/>
        <v>1753.8000000000011</v>
      </c>
      <c r="AI67" s="144">
        <f t="shared" si="308"/>
        <v>1944.1999999999971</v>
      </c>
      <c r="AJ67" s="144">
        <f t="shared" si="308"/>
        <v>2371.6000000000022</v>
      </c>
      <c r="AK67" s="144">
        <f t="shared" si="308"/>
        <v>1510.2000000000007</v>
      </c>
      <c r="AL67" s="144">
        <f t="shared" si="309"/>
        <v>2380.9</v>
      </c>
      <c r="AM67" s="144">
        <f t="shared" si="310"/>
        <v>1794.7000000000003</v>
      </c>
      <c r="AN67" s="144">
        <f t="shared" si="310"/>
        <v>1750</v>
      </c>
      <c r="AO67" s="144">
        <f t="shared" si="310"/>
        <v>2437.8999999999996</v>
      </c>
      <c r="AP67" s="144">
        <f t="shared" si="310"/>
        <v>2034.7000000000007</v>
      </c>
      <c r="AQ67" s="144">
        <f t="shared" si="310"/>
        <v>1942.7999999999993</v>
      </c>
      <c r="AR67" s="144">
        <f t="shared" si="310"/>
        <v>2124.3999999999996</v>
      </c>
      <c r="AS67" s="144">
        <f t="shared" si="310"/>
        <v>2048.8999999999996</v>
      </c>
      <c r="AT67" s="144">
        <f t="shared" si="310"/>
        <v>2142.1000000000022</v>
      </c>
      <c r="AU67" s="144">
        <f t="shared" si="310"/>
        <v>2026.0999999999985</v>
      </c>
      <c r="AV67" s="144">
        <f t="shared" si="310"/>
        <v>2059.9000000000015</v>
      </c>
      <c r="AW67" s="144">
        <f t="shared" si="310"/>
        <v>1952.5</v>
      </c>
      <c r="AX67" s="144">
        <f t="shared" si="311"/>
        <v>2770.5</v>
      </c>
      <c r="AY67" s="144">
        <f t="shared" si="312"/>
        <v>1660.8999999999996</v>
      </c>
      <c r="AZ67" s="144">
        <f t="shared" si="312"/>
        <v>1945.8000000000002</v>
      </c>
      <c r="BA67" s="144">
        <f t="shared" si="312"/>
        <v>2505.4000000000005</v>
      </c>
      <c r="BB67" s="144">
        <f t="shared" si="312"/>
        <v>1817.5</v>
      </c>
      <c r="BC67" s="144">
        <f t="shared" si="312"/>
        <v>1934.3999999999996</v>
      </c>
      <c r="BD67" s="144">
        <f t="shared" si="312"/>
        <v>1985.7000000000007</v>
      </c>
      <c r="BE67" s="144">
        <f t="shared" si="312"/>
        <v>1969</v>
      </c>
      <c r="BF67" s="144">
        <f t="shared" si="312"/>
        <v>1950</v>
      </c>
      <c r="BG67" s="144">
        <f t="shared" si="312"/>
        <v>2362.2000000000007</v>
      </c>
      <c r="BH67" s="144">
        <f t="shared" si="312"/>
        <v>2024.6999999999971</v>
      </c>
      <c r="BI67" s="144">
        <f t="shared" si="312"/>
        <v>1797.5</v>
      </c>
      <c r="BJ67" s="144">
        <f t="shared" si="313"/>
        <v>2990.5</v>
      </c>
      <c r="BK67" s="144">
        <f t="shared" si="314"/>
        <v>1735.8000000000002</v>
      </c>
      <c r="BL67" s="144">
        <f t="shared" si="314"/>
        <v>2025</v>
      </c>
      <c r="BM67" s="144">
        <f t="shared" si="314"/>
        <v>2338.0999999999995</v>
      </c>
      <c r="BN67" s="144">
        <f t="shared" si="314"/>
        <v>2256.1000000000004</v>
      </c>
      <c r="BO67" s="144">
        <f t="shared" si="314"/>
        <v>2248</v>
      </c>
      <c r="BP67" s="144">
        <f t="shared" si="314"/>
        <v>2030.3999999999996</v>
      </c>
      <c r="BQ67" s="144">
        <f t="shared" si="314"/>
        <v>2263.3999999999996</v>
      </c>
      <c r="BR67" s="144">
        <f t="shared" si="314"/>
        <v>2160.7000000000007</v>
      </c>
      <c r="BS67" s="144">
        <f t="shared" si="314"/>
        <v>2099.4000000000015</v>
      </c>
      <c r="BT67" s="144">
        <f t="shared" si="314"/>
        <v>2184</v>
      </c>
      <c r="BU67" s="144">
        <f t="shared" si="314"/>
        <v>1708.7999999999993</v>
      </c>
      <c r="BV67" s="144">
        <f t="shared" si="315"/>
        <v>3089.5</v>
      </c>
      <c r="BW67" s="144">
        <f t="shared" si="316"/>
        <v>1964.5</v>
      </c>
      <c r="BX67" s="144">
        <f t="shared" si="316"/>
        <v>2460.3999999999996</v>
      </c>
      <c r="BY67" s="144">
        <f t="shared" si="316"/>
        <v>5526.2000000000007</v>
      </c>
      <c r="BZ67" s="144">
        <f t="shared" si="316"/>
        <v>1954.3999999999996</v>
      </c>
      <c r="CA67" s="144">
        <f t="shared" si="316"/>
        <v>858.5</v>
      </c>
      <c r="CB67" s="144">
        <f t="shared" si="316"/>
        <v>994</v>
      </c>
      <c r="CC67" s="144">
        <f t="shared" si="316"/>
        <v>1186.2000000000007</v>
      </c>
      <c r="CD67" s="144">
        <f t="shared" si="316"/>
        <v>1569.8999999999978</v>
      </c>
      <c r="CE67" s="144">
        <f t="shared" si="316"/>
        <v>1719.4000000000015</v>
      </c>
      <c r="CF67" s="144">
        <f t="shared" si="316"/>
        <v>2324.2999999999993</v>
      </c>
      <c r="CG67" s="144">
        <f t="shared" si="316"/>
        <v>2274.2000000000007</v>
      </c>
      <c r="CH67" s="144">
        <f t="shared" si="317"/>
        <v>2018.9</v>
      </c>
      <c r="CI67" s="144">
        <f t="shared" si="318"/>
        <v>1818.4</v>
      </c>
      <c r="CJ67" s="144">
        <f t="shared" si="318"/>
        <v>2108.8000000000002</v>
      </c>
      <c r="CK67" s="144">
        <f t="shared" si="318"/>
        <v>2104.3999999999996</v>
      </c>
      <c r="CL67" s="144">
        <f t="shared" si="318"/>
        <v>1966.8999999999996</v>
      </c>
      <c r="CM67" s="144">
        <f t="shared" si="318"/>
        <v>1527.3999999999996</v>
      </c>
      <c r="CN67" s="144">
        <f t="shared" si="318"/>
        <v>3018</v>
      </c>
      <c r="CO67" s="144">
        <f t="shared" si="318"/>
        <v>1329.4000000000015</v>
      </c>
      <c r="CP67" s="144">
        <f t="shared" si="318"/>
        <v>1678.2000000000007</v>
      </c>
      <c r="CQ67" s="144">
        <f t="shared" si="318"/>
        <v>1256.0999999999985</v>
      </c>
      <c r="CR67" s="144">
        <f t="shared" si="318"/>
        <v>1337.9000000000015</v>
      </c>
      <c r="CS67" s="144">
        <f t="shared" si="318"/>
        <v>2025.8999999999978</v>
      </c>
      <c r="CT67" s="144">
        <f t="shared" si="319"/>
        <v>2480.6</v>
      </c>
      <c r="CU67" s="144">
        <f t="shared" si="320"/>
        <v>1264.2000000000003</v>
      </c>
      <c r="CV67" s="144">
        <f t="shared" si="320"/>
        <v>1676.1999999999998</v>
      </c>
      <c r="CW67" s="144">
        <f t="shared" si="320"/>
        <v>5102.6000000000004</v>
      </c>
      <c r="CX67" s="144">
        <f t="shared" si="320"/>
        <v>729.10000000000036</v>
      </c>
      <c r="CY67" s="144">
        <f t="shared" si="320"/>
        <v>652.5</v>
      </c>
      <c r="CZ67" s="144">
        <f t="shared" si="320"/>
        <v>1098.3999999999996</v>
      </c>
      <c r="DA67" s="144">
        <f t="shared" si="320"/>
        <v>1764.6999999999989</v>
      </c>
      <c r="DB67" s="144">
        <f t="shared" si="320"/>
        <v>1413.5</v>
      </c>
      <c r="DC67" s="144">
        <f t="shared" si="320"/>
        <v>1523.4000000000015</v>
      </c>
      <c r="DD67" s="144">
        <f t="shared" si="320"/>
        <v>1691.8999999999978</v>
      </c>
      <c r="DE67" s="144">
        <f t="shared" si="320"/>
        <v>2221.9000000000015</v>
      </c>
      <c r="DF67" s="144">
        <f t="shared" si="321"/>
        <v>3008.6</v>
      </c>
      <c r="DG67" s="144">
        <f t="shared" si="322"/>
        <v>1046.0999999999999</v>
      </c>
      <c r="DH67" s="144">
        <f t="shared" si="322"/>
        <v>1315.3000000000002</v>
      </c>
      <c r="DI67" s="144">
        <f t="shared" si="322"/>
        <v>4509.7000000000007</v>
      </c>
      <c r="DJ67" s="144">
        <f t="shared" si="322"/>
        <v>1432.3999999999996</v>
      </c>
      <c r="DK67" s="144">
        <f t="shared" si="322"/>
        <v>747.19999999999891</v>
      </c>
      <c r="DL67" s="144">
        <f t="shared" si="322"/>
        <v>1323.7000000000007</v>
      </c>
      <c r="DM67" s="144">
        <f t="shared" si="322"/>
        <v>1365.7000000000007</v>
      </c>
      <c r="DN67" s="144">
        <f t="shared" si="322"/>
        <v>1702.5</v>
      </c>
      <c r="DO67" s="144">
        <f t="shared" si="322"/>
        <v>1585.7999999999993</v>
      </c>
      <c r="DP67" s="144">
        <f t="shared" si="322"/>
        <v>1790.4000000000015</v>
      </c>
      <c r="DQ67" s="144">
        <f t="shared" si="322"/>
        <v>1653.2999999999993</v>
      </c>
      <c r="DR67" s="144">
        <f t="shared" si="323"/>
        <v>3428.2</v>
      </c>
      <c r="DS67" s="144">
        <f t="shared" si="324"/>
        <v>879.60000000000036</v>
      </c>
      <c r="DT67" s="144">
        <f t="shared" si="324"/>
        <v>1265.5999999999995</v>
      </c>
      <c r="DU67" s="144">
        <f t="shared" si="324"/>
        <v>4481.8000000000011</v>
      </c>
      <c r="DV67" s="144">
        <f t="shared" si="324"/>
        <v>1055</v>
      </c>
      <c r="DW67" s="144">
        <f t="shared" si="324"/>
        <v>1130.5999999999985</v>
      </c>
      <c r="DX67" s="144">
        <f t="shared" si="324"/>
        <v>1187.3000000000011</v>
      </c>
      <c r="DY67" s="144">
        <f t="shared" si="324"/>
        <v>1640.2999999999993</v>
      </c>
      <c r="DZ67" s="144">
        <f t="shared" si="324"/>
        <v>1650.3999999999996</v>
      </c>
      <c r="EA67" s="144">
        <f t="shared" si="324"/>
        <v>1773.4000000000015</v>
      </c>
      <c r="EB67" s="144">
        <f t="shared" si="324"/>
        <v>1960.7000000000007</v>
      </c>
      <c r="EC67" s="144">
        <f t="shared" si="324"/>
        <v>2177.0024570399946</v>
      </c>
      <c r="ED67" s="144">
        <f t="shared" si="325"/>
        <v>2917.2</v>
      </c>
      <c r="EE67" s="144">
        <f t="shared" si="326"/>
        <v>917</v>
      </c>
      <c r="EF67" s="144">
        <f t="shared" si="326"/>
        <v>1455.3000000000002</v>
      </c>
      <c r="EG67" s="144">
        <f t="shared" si="343"/>
        <v>4756.5</v>
      </c>
      <c r="EH67" s="144">
        <f t="shared" si="343"/>
        <v>1034.3999999999996</v>
      </c>
      <c r="EI67" s="144">
        <f t="shared" si="343"/>
        <v>1125.8000000000011</v>
      </c>
      <c r="EJ67" s="144">
        <f t="shared" si="343"/>
        <v>1683.7999999999993</v>
      </c>
      <c r="EK67" s="144">
        <f t="shared" si="343"/>
        <v>3887.2000000000007</v>
      </c>
      <c r="EL67" s="144">
        <f t="shared" si="343"/>
        <v>947</v>
      </c>
      <c r="EM67" s="144">
        <f t="shared" si="327"/>
        <v>787.70000000000073</v>
      </c>
      <c r="EN67" s="144">
        <f t="shared" si="328"/>
        <v>1073.7999999999993</v>
      </c>
      <c r="EO67" s="144">
        <f t="shared" si="329"/>
        <v>1554.7999999999993</v>
      </c>
      <c r="EP67" s="144">
        <f t="shared" si="330"/>
        <v>2155.4</v>
      </c>
      <c r="EQ67" s="144">
        <f t="shared" si="331"/>
        <v>1416</v>
      </c>
      <c r="ER67" s="144">
        <f t="shared" si="332"/>
        <v>1679.7000000000003</v>
      </c>
      <c r="ES67" s="144">
        <f t="shared" si="333"/>
        <v>6762.5</v>
      </c>
      <c r="ET67" s="144">
        <f t="shared" si="333"/>
        <v>801.5</v>
      </c>
      <c r="EU67" s="144">
        <f t="shared" si="333"/>
        <v>1042.7999999999993</v>
      </c>
      <c r="EV67" s="144">
        <f t="shared" si="333"/>
        <v>702.60000000000036</v>
      </c>
      <c r="EW67" s="144">
        <f t="shared" si="333"/>
        <v>733.29999999999927</v>
      </c>
      <c r="EX67" s="144">
        <f t="shared" si="333"/>
        <v>795.10000000000036</v>
      </c>
      <c r="EY67" s="144">
        <f t="shared" si="334"/>
        <v>743.60000000000036</v>
      </c>
      <c r="EZ67" s="144">
        <f t="shared" si="334"/>
        <v>988.26686711000366</v>
      </c>
      <c r="FA67" s="144">
        <f t="shared" si="334"/>
        <v>1605.3466221300005</v>
      </c>
      <c r="FB67" s="144">
        <f t="shared" si="335"/>
        <v>1015.6493754500001</v>
      </c>
      <c r="FC67" s="144">
        <f t="shared" si="336"/>
        <v>721.25062455</v>
      </c>
      <c r="FD67" s="144">
        <f t="shared" si="336"/>
        <v>663.61293207000017</v>
      </c>
      <c r="FE67" s="144">
        <f t="shared" si="336"/>
        <v>811.73652669000012</v>
      </c>
      <c r="FF67" s="144">
        <f t="shared" si="336"/>
        <v>956.37292548999994</v>
      </c>
      <c r="FG67" s="144">
        <f t="shared" si="336"/>
        <v>841.15749836000032</v>
      </c>
      <c r="FH67" s="144">
        <f t="shared" si="336"/>
        <v>8869.1145798100006</v>
      </c>
      <c r="FI67" s="144">
        <f t="shared" si="337"/>
        <v>1737.62108214</v>
      </c>
      <c r="FJ67" s="144">
        <f t="shared" si="337"/>
        <v>-8245.1330749999997</v>
      </c>
      <c r="FK67" s="144">
        <f t="shared" si="338"/>
        <v>985.54086699999971</v>
      </c>
      <c r="FL67" s="144">
        <f t="shared" si="339"/>
        <v>820.58471280999947</v>
      </c>
      <c r="FM67" s="144">
        <f t="shared" si="339"/>
        <v>1013.4295270000002</v>
      </c>
      <c r="FN67" s="144">
        <f t="shared" si="340"/>
        <v>1462.3</v>
      </c>
      <c r="FO67" s="144">
        <f t="shared" si="341"/>
        <v>524.46562599999993</v>
      </c>
      <c r="FP67" s="144">
        <f t="shared" si="341"/>
        <v>829.44575899999973</v>
      </c>
      <c r="FQ67" s="144">
        <f t="shared" si="341"/>
        <v>24.645809000000099</v>
      </c>
      <c r="FR67" s="144">
        <f t="shared" si="341"/>
        <v>43.52981600000021</v>
      </c>
      <c r="FS67" s="144">
        <f t="shared" si="341"/>
        <v>119.09027400000014</v>
      </c>
      <c r="FT67" s="144">
        <f t="shared" si="341"/>
        <v>6515.6412441399989</v>
      </c>
      <c r="FU67" s="144">
        <f t="shared" si="342"/>
        <v>1414.6464608799997</v>
      </c>
      <c r="FV67" s="144">
        <f t="shared" si="342"/>
        <v>-5715.7383920199991</v>
      </c>
      <c r="FW67" s="144">
        <f t="shared" si="342"/>
        <v>828.84708099999989</v>
      </c>
    </row>
    <row r="68" spans="1:179" x14ac:dyDescent="0.25">
      <c r="A68" s="144" t="s">
        <v>148</v>
      </c>
      <c r="B68" s="144">
        <f t="shared" si="303"/>
        <v>28996.6</v>
      </c>
      <c r="C68" s="144">
        <f t="shared" si="304"/>
        <v>32577.9</v>
      </c>
      <c r="D68" s="144">
        <f t="shared" si="304"/>
        <v>24894.600000000006</v>
      </c>
      <c r="E68" s="144">
        <f t="shared" si="304"/>
        <v>27254.899999999994</v>
      </c>
      <c r="F68" s="144">
        <f t="shared" si="304"/>
        <v>30549.399999999994</v>
      </c>
      <c r="G68" s="144">
        <f t="shared" si="304"/>
        <v>25773.5</v>
      </c>
      <c r="H68" s="144">
        <f t="shared" si="304"/>
        <v>22459.5</v>
      </c>
      <c r="I68" s="144">
        <f t="shared" si="304"/>
        <v>24155.200000000012</v>
      </c>
      <c r="J68" s="144">
        <f t="shared" si="304"/>
        <v>28813.699999999983</v>
      </c>
      <c r="K68" s="144">
        <f t="shared" si="304"/>
        <v>20397.700000000012</v>
      </c>
      <c r="L68" s="144">
        <f t="shared" si="304"/>
        <v>28920.400000000023</v>
      </c>
      <c r="M68" s="144">
        <f t="shared" si="304"/>
        <v>43573.199999999953</v>
      </c>
      <c r="N68" s="144">
        <f t="shared" si="305"/>
        <v>43321.1</v>
      </c>
      <c r="O68" s="144">
        <f t="shared" si="306"/>
        <v>31056.799999999996</v>
      </c>
      <c r="P68" s="144">
        <f t="shared" si="306"/>
        <v>27378.300000000003</v>
      </c>
      <c r="Q68" s="144">
        <f t="shared" si="306"/>
        <v>35435.500000000015</v>
      </c>
      <c r="R68" s="144">
        <f t="shared" si="306"/>
        <v>36689</v>
      </c>
      <c r="S68" s="144">
        <f t="shared" si="306"/>
        <v>30874.299999999988</v>
      </c>
      <c r="T68" s="144">
        <f t="shared" si="306"/>
        <v>32826.299999999988</v>
      </c>
      <c r="U68" s="144">
        <f t="shared" si="306"/>
        <v>33088.600000000035</v>
      </c>
      <c r="V68" s="144">
        <f t="shared" si="306"/>
        <v>30322</v>
      </c>
      <c r="W68" s="144">
        <f t="shared" si="306"/>
        <v>26678.299999999988</v>
      </c>
      <c r="X68" s="144">
        <f t="shared" si="306"/>
        <v>29361.399999999965</v>
      </c>
      <c r="Y68" s="144">
        <f t="shared" si="306"/>
        <v>51857.300000000047</v>
      </c>
      <c r="Z68" s="144">
        <f t="shared" si="307"/>
        <v>45907.4</v>
      </c>
      <c r="AA68" s="144">
        <f t="shared" si="308"/>
        <v>39755.4</v>
      </c>
      <c r="AB68" s="144">
        <f t="shared" si="308"/>
        <v>36237.399999999994</v>
      </c>
      <c r="AC68" s="144">
        <f t="shared" si="308"/>
        <v>45720.000000000015</v>
      </c>
      <c r="AD68" s="144">
        <f t="shared" si="308"/>
        <v>35674.699999999983</v>
      </c>
      <c r="AE68" s="144">
        <f t="shared" si="308"/>
        <v>33548.600000000006</v>
      </c>
      <c r="AF68" s="144">
        <f t="shared" si="308"/>
        <v>22484.600000000006</v>
      </c>
      <c r="AG68" s="144">
        <f t="shared" si="308"/>
        <v>32806.600000000006</v>
      </c>
      <c r="AH68" s="144">
        <f t="shared" si="308"/>
        <v>28510.399999999965</v>
      </c>
      <c r="AI68" s="144">
        <f t="shared" si="308"/>
        <v>32507.700000000012</v>
      </c>
      <c r="AJ68" s="144">
        <f t="shared" si="308"/>
        <v>36171.200000000012</v>
      </c>
      <c r="AK68" s="144">
        <f t="shared" si="308"/>
        <v>67557.900000000023</v>
      </c>
      <c r="AL68" s="144">
        <f t="shared" si="309"/>
        <v>62763.6</v>
      </c>
      <c r="AM68" s="144">
        <f t="shared" si="310"/>
        <v>39976.000000000007</v>
      </c>
      <c r="AN68" s="144">
        <f t="shared" si="310"/>
        <v>36178.299999999988</v>
      </c>
      <c r="AO68" s="144">
        <f t="shared" si="310"/>
        <v>36923.800000000017</v>
      </c>
      <c r="AP68" s="144">
        <f t="shared" si="310"/>
        <v>36421.699999999983</v>
      </c>
      <c r="AQ68" s="144">
        <f t="shared" si="310"/>
        <v>31882.200000000012</v>
      </c>
      <c r="AR68" s="144">
        <f t="shared" si="310"/>
        <v>44112.999999999971</v>
      </c>
      <c r="AS68" s="144">
        <f t="shared" si="310"/>
        <v>34195.400000000023</v>
      </c>
      <c r="AT68" s="144">
        <f t="shared" si="310"/>
        <v>31374.200000000012</v>
      </c>
      <c r="AU68" s="144">
        <f t="shared" si="310"/>
        <v>36425.599999999977</v>
      </c>
      <c r="AV68" s="144">
        <f t="shared" si="310"/>
        <v>37033.700000000012</v>
      </c>
      <c r="AW68" s="144">
        <f t="shared" si="310"/>
        <v>77667.200000000012</v>
      </c>
      <c r="AX68" s="144">
        <f t="shared" si="311"/>
        <v>59605.8</v>
      </c>
      <c r="AY68" s="144">
        <f t="shared" si="312"/>
        <v>37710</v>
      </c>
      <c r="AZ68" s="144">
        <f t="shared" si="312"/>
        <v>48835.999999999985</v>
      </c>
      <c r="BA68" s="144">
        <f t="shared" si="312"/>
        <v>33225.5</v>
      </c>
      <c r="BB68" s="144">
        <f t="shared" si="312"/>
        <v>42629.900000000023</v>
      </c>
      <c r="BC68" s="144">
        <f t="shared" si="312"/>
        <v>35948.099999999977</v>
      </c>
      <c r="BD68" s="144">
        <f t="shared" si="312"/>
        <v>33095.200000000012</v>
      </c>
      <c r="BE68" s="144">
        <f t="shared" si="312"/>
        <v>43760.200000000012</v>
      </c>
      <c r="BF68" s="144">
        <f t="shared" si="312"/>
        <v>40358.200000000012</v>
      </c>
      <c r="BG68" s="144">
        <f t="shared" si="312"/>
        <v>31922</v>
      </c>
      <c r="BH68" s="144">
        <f t="shared" si="312"/>
        <v>43249.399999999965</v>
      </c>
      <c r="BI68" s="144">
        <f t="shared" si="312"/>
        <v>79828.899999999965</v>
      </c>
      <c r="BJ68" s="144">
        <f t="shared" si="313"/>
        <v>51184.7</v>
      </c>
      <c r="BK68" s="144">
        <f t="shared" si="314"/>
        <v>39249.800000000003</v>
      </c>
      <c r="BL68" s="144">
        <f t="shared" si="314"/>
        <v>41137</v>
      </c>
      <c r="BM68" s="144">
        <f t="shared" si="314"/>
        <v>45497.899999999994</v>
      </c>
      <c r="BN68" s="144">
        <f t="shared" si="314"/>
        <v>36949.100000000006</v>
      </c>
      <c r="BO68" s="144">
        <f t="shared" si="314"/>
        <v>46820.899999999994</v>
      </c>
      <c r="BP68" s="144">
        <f t="shared" si="314"/>
        <v>52089.699999999983</v>
      </c>
      <c r="BQ68" s="144">
        <f t="shared" si="314"/>
        <v>40245.300000000047</v>
      </c>
      <c r="BR68" s="144">
        <f t="shared" si="314"/>
        <v>34784</v>
      </c>
      <c r="BS68" s="144">
        <f t="shared" si="314"/>
        <v>33233.799999999988</v>
      </c>
      <c r="BT68" s="144">
        <f t="shared" si="314"/>
        <v>49704.099999999977</v>
      </c>
      <c r="BU68" s="144">
        <f t="shared" si="314"/>
        <v>115004.39999999997</v>
      </c>
      <c r="BV68" s="144">
        <f t="shared" si="315"/>
        <v>50271.8</v>
      </c>
      <c r="BW68" s="144">
        <f t="shared" si="316"/>
        <v>32425.399999999994</v>
      </c>
      <c r="BX68" s="144">
        <f t="shared" si="316"/>
        <v>41879</v>
      </c>
      <c r="BY68" s="144">
        <f t="shared" si="316"/>
        <v>42719.400000000009</v>
      </c>
      <c r="BZ68" s="144">
        <f t="shared" si="316"/>
        <v>68853.299999999988</v>
      </c>
      <c r="CA68" s="144">
        <f t="shared" si="316"/>
        <v>47478.500000000029</v>
      </c>
      <c r="CB68" s="144">
        <f t="shared" si="316"/>
        <v>41872.199999999953</v>
      </c>
      <c r="CC68" s="144">
        <f t="shared" si="316"/>
        <v>44723.400000000023</v>
      </c>
      <c r="CD68" s="144">
        <f t="shared" si="316"/>
        <v>54868.099999999977</v>
      </c>
      <c r="CE68" s="144">
        <f t="shared" si="316"/>
        <v>42196.300000000047</v>
      </c>
      <c r="CF68" s="144">
        <f t="shared" si="316"/>
        <v>52342.5</v>
      </c>
      <c r="CG68" s="144">
        <f t="shared" si="316"/>
        <v>129685.5</v>
      </c>
      <c r="CH68" s="144">
        <f t="shared" si="317"/>
        <v>66798.7</v>
      </c>
      <c r="CI68" s="144">
        <f t="shared" si="318"/>
        <v>72219.3</v>
      </c>
      <c r="CJ68" s="144">
        <f t="shared" si="318"/>
        <v>56535.799999999988</v>
      </c>
      <c r="CK68" s="144">
        <f t="shared" si="318"/>
        <v>60464.5</v>
      </c>
      <c r="CL68" s="144">
        <f t="shared" si="318"/>
        <v>49945.900000000023</v>
      </c>
      <c r="CM68" s="144">
        <f t="shared" si="318"/>
        <v>42041.200000000012</v>
      </c>
      <c r="CN68" s="144">
        <f t="shared" si="318"/>
        <v>57126.099999999977</v>
      </c>
      <c r="CO68" s="144">
        <f t="shared" si="318"/>
        <v>55788.799999999988</v>
      </c>
      <c r="CP68" s="144">
        <f t="shared" si="318"/>
        <v>50663.700000000012</v>
      </c>
      <c r="CQ68" s="144">
        <f t="shared" si="318"/>
        <v>50754.5</v>
      </c>
      <c r="CR68" s="144">
        <f t="shared" si="318"/>
        <v>51134.199999999953</v>
      </c>
      <c r="CS68" s="144">
        <f t="shared" si="318"/>
        <v>151795</v>
      </c>
      <c r="CT68" s="144">
        <f t="shared" si="319"/>
        <v>69329.7</v>
      </c>
      <c r="CU68" s="144">
        <f t="shared" si="320"/>
        <v>61645.600000000006</v>
      </c>
      <c r="CV68" s="144">
        <f t="shared" si="320"/>
        <v>64417.099999999991</v>
      </c>
      <c r="CW68" s="144">
        <f t="shared" si="320"/>
        <v>74529.399999999994</v>
      </c>
      <c r="CX68" s="144">
        <f t="shared" si="320"/>
        <v>53318.400000000023</v>
      </c>
      <c r="CY68" s="144">
        <f t="shared" si="320"/>
        <v>46645.799999999988</v>
      </c>
      <c r="CZ68" s="144">
        <f t="shared" si="320"/>
        <v>48524.900000000023</v>
      </c>
      <c r="DA68" s="144">
        <f t="shared" si="320"/>
        <v>47777.099999999977</v>
      </c>
      <c r="DB68" s="144">
        <f t="shared" si="320"/>
        <v>64201.599999999977</v>
      </c>
      <c r="DC68" s="144">
        <f t="shared" si="320"/>
        <v>55204.900000000023</v>
      </c>
      <c r="DD68" s="144">
        <f t="shared" si="320"/>
        <v>56008.099999999977</v>
      </c>
      <c r="DE68" s="144">
        <f t="shared" si="320"/>
        <v>152761.30000000005</v>
      </c>
      <c r="DF68" s="144">
        <f t="shared" si="321"/>
        <v>88557.4</v>
      </c>
      <c r="DG68" s="144">
        <f t="shared" si="322"/>
        <v>72805.300000000017</v>
      </c>
      <c r="DH68" s="144">
        <f t="shared" si="322"/>
        <v>60426.199999999983</v>
      </c>
      <c r="DI68" s="144">
        <f t="shared" si="322"/>
        <v>60146.600000000006</v>
      </c>
      <c r="DJ68" s="144">
        <f t="shared" si="322"/>
        <v>63070.900000000023</v>
      </c>
      <c r="DK68" s="144">
        <f t="shared" si="322"/>
        <v>47370.699999999953</v>
      </c>
      <c r="DL68" s="144">
        <f t="shared" si="322"/>
        <v>51231.900000000023</v>
      </c>
      <c r="DM68" s="144">
        <f t="shared" si="322"/>
        <v>72744.200000000012</v>
      </c>
      <c r="DN68" s="144">
        <f t="shared" si="322"/>
        <v>54121.700000000012</v>
      </c>
      <c r="DO68" s="144">
        <f t="shared" si="322"/>
        <v>58309.199999999953</v>
      </c>
      <c r="DP68" s="144">
        <f t="shared" si="322"/>
        <v>61333.5</v>
      </c>
      <c r="DQ68" s="144">
        <f t="shared" si="322"/>
        <v>184786.11755335995</v>
      </c>
      <c r="DR68" s="144">
        <f t="shared" si="323"/>
        <v>71739.199999999997</v>
      </c>
      <c r="DS68" s="144">
        <f t="shared" si="324"/>
        <v>69702.599999999991</v>
      </c>
      <c r="DT68" s="144">
        <f t="shared" si="324"/>
        <v>64642.100000000006</v>
      </c>
      <c r="DU68" s="144">
        <f t="shared" si="324"/>
        <v>72214.199999999983</v>
      </c>
      <c r="DV68" s="144">
        <f t="shared" si="324"/>
        <v>56879.800000000047</v>
      </c>
      <c r="DW68" s="144">
        <f t="shared" si="324"/>
        <v>68587.5</v>
      </c>
      <c r="DX68" s="144">
        <f t="shared" si="324"/>
        <v>51883.699999999953</v>
      </c>
      <c r="DY68" s="144">
        <f t="shared" si="324"/>
        <v>65426.700000000012</v>
      </c>
      <c r="DZ68" s="144">
        <f t="shared" si="324"/>
        <v>55821.000000000058</v>
      </c>
      <c r="EA68" s="144">
        <f t="shared" si="324"/>
        <v>62231.79999999993</v>
      </c>
      <c r="EB68" s="144">
        <f t="shared" si="324"/>
        <v>76982.599999999977</v>
      </c>
      <c r="EC68" s="144">
        <f t="shared" si="324"/>
        <v>175118.73554187012</v>
      </c>
      <c r="ED68" s="144">
        <f t="shared" si="325"/>
        <v>76980.5</v>
      </c>
      <c r="EE68" s="144">
        <f t="shared" si="326"/>
        <v>70964.600000000006</v>
      </c>
      <c r="EF68" s="144">
        <f t="shared" si="326"/>
        <v>68522.199999999983</v>
      </c>
      <c r="EG68" s="144">
        <f t="shared" si="343"/>
        <v>69775</v>
      </c>
      <c r="EH68" s="144">
        <f t="shared" si="343"/>
        <v>73829</v>
      </c>
      <c r="EI68" s="144">
        <f t="shared" si="343"/>
        <v>63963.400000000023</v>
      </c>
      <c r="EJ68" s="144">
        <f t="shared" si="343"/>
        <v>55151.799999999988</v>
      </c>
      <c r="EK68" s="144">
        <f t="shared" si="343"/>
        <v>63829</v>
      </c>
      <c r="EL68" s="144">
        <f t="shared" si="343"/>
        <v>69024.099999999977</v>
      </c>
      <c r="EM68" s="144">
        <f t="shared" si="327"/>
        <v>56366.400000000023</v>
      </c>
      <c r="EN68" s="144">
        <f t="shared" si="328"/>
        <v>81737.900000000023</v>
      </c>
      <c r="EO68" s="144">
        <f t="shared" si="329"/>
        <v>196712.94519508013</v>
      </c>
      <c r="EP68" s="144">
        <f t="shared" si="330"/>
        <v>101889.7</v>
      </c>
      <c r="EQ68" s="144">
        <f t="shared" si="331"/>
        <v>60190.8</v>
      </c>
      <c r="ER68" s="144">
        <f t="shared" si="332"/>
        <v>63331.799999999988</v>
      </c>
      <c r="ES68" s="144">
        <f t="shared" si="333"/>
        <v>92312.200000000012</v>
      </c>
      <c r="ET68" s="144">
        <f t="shared" si="333"/>
        <v>58121</v>
      </c>
      <c r="EU68" s="144">
        <f t="shared" si="333"/>
        <v>64328.299999999988</v>
      </c>
      <c r="EV68" s="144">
        <f t="shared" si="333"/>
        <v>76151.799999999988</v>
      </c>
      <c r="EW68" s="144">
        <f t="shared" si="333"/>
        <v>60482.599999999977</v>
      </c>
      <c r="EX68" s="144">
        <f t="shared" si="333"/>
        <v>58880.5</v>
      </c>
      <c r="EY68" s="144">
        <f t="shared" si="334"/>
        <v>60011.70000000007</v>
      </c>
      <c r="EZ68" s="144">
        <f t="shared" si="334"/>
        <v>61995.45741780987</v>
      </c>
      <c r="FA68" s="144">
        <f t="shared" si="334"/>
        <v>220521.85339141998</v>
      </c>
      <c r="FB68" s="144">
        <f t="shared" si="335"/>
        <v>87321.677780779995</v>
      </c>
      <c r="FC68" s="144">
        <f t="shared" si="336"/>
        <v>75608.622219219993</v>
      </c>
      <c r="FD68" s="144">
        <f t="shared" si="336"/>
        <v>64009.417725310021</v>
      </c>
      <c r="FE68" s="144">
        <f t="shared" si="336"/>
        <v>93232.499962789996</v>
      </c>
      <c r="FF68" s="144">
        <f t="shared" si="336"/>
        <v>75014.696085500007</v>
      </c>
      <c r="FG68" s="144">
        <f t="shared" si="336"/>
        <v>70117.84955513</v>
      </c>
      <c r="FH68" s="144">
        <f t="shared" si="336"/>
        <v>49898.401020330028</v>
      </c>
      <c r="FI68" s="144">
        <f t="shared" si="337"/>
        <v>81927.744661170058</v>
      </c>
      <c r="FJ68" s="144">
        <f t="shared" si="337"/>
        <v>61791.534871509997</v>
      </c>
      <c r="FK68" s="144">
        <f t="shared" si="338"/>
        <v>81715.18088155007</v>
      </c>
      <c r="FL68" s="144">
        <f t="shared" si="339"/>
        <v>84296.757952559972</v>
      </c>
      <c r="FM68" s="144">
        <f t="shared" si="339"/>
        <v>207695.22942733997</v>
      </c>
      <c r="FN68" s="144">
        <f t="shared" si="340"/>
        <v>99462.1</v>
      </c>
      <c r="FO68" s="144">
        <f t="shared" si="341"/>
        <v>75874.752067719965</v>
      </c>
      <c r="FP68" s="144">
        <f t="shared" si="341"/>
        <v>76469.204732629994</v>
      </c>
      <c r="FQ68" s="144">
        <f t="shared" si="341"/>
        <v>58545.971973020001</v>
      </c>
      <c r="FR68" s="144">
        <f t="shared" si="341"/>
        <v>41107.871301019972</v>
      </c>
      <c r="FS68" s="144">
        <f t="shared" si="341"/>
        <v>37101.395723730093</v>
      </c>
      <c r="FT68" s="144">
        <f t="shared" si="341"/>
        <v>41194.496889679984</v>
      </c>
      <c r="FU68" s="144">
        <f t="shared" si="342"/>
        <v>167375.11632243008</v>
      </c>
      <c r="FV68" s="144">
        <f t="shared" si="342"/>
        <v>-61096.977184530115</v>
      </c>
      <c r="FW68" s="144">
        <f t="shared" si="342"/>
        <v>45359.581050739973</v>
      </c>
    </row>
    <row r="69" spans="1:179" x14ac:dyDescent="0.25">
      <c r="A69" s="144" t="s">
        <v>149</v>
      </c>
      <c r="B69" s="144">
        <f t="shared" si="303"/>
        <v>3757.5</v>
      </c>
      <c r="C69" s="144">
        <f t="shared" si="304"/>
        <v>4399.2</v>
      </c>
      <c r="D69" s="144">
        <f t="shared" si="304"/>
        <v>4281.7999999999984</v>
      </c>
      <c r="E69" s="144">
        <f t="shared" si="304"/>
        <v>3459.7000000000007</v>
      </c>
      <c r="F69" s="144">
        <f t="shared" si="304"/>
        <v>5388.1</v>
      </c>
      <c r="G69" s="144">
        <f t="shared" si="304"/>
        <v>5290.5</v>
      </c>
      <c r="H69" s="144">
        <f t="shared" si="304"/>
        <v>4125.1999999999971</v>
      </c>
      <c r="I69" s="144">
        <f t="shared" si="304"/>
        <v>7240.6000000000022</v>
      </c>
      <c r="J69" s="144">
        <f t="shared" si="304"/>
        <v>4413.5999999999985</v>
      </c>
      <c r="K69" s="144">
        <f t="shared" si="304"/>
        <v>4629.7000000000044</v>
      </c>
      <c r="L69" s="144">
        <f t="shared" si="304"/>
        <v>6844.7999999999956</v>
      </c>
      <c r="M69" s="144">
        <f t="shared" si="304"/>
        <v>6224.3999999999942</v>
      </c>
      <c r="N69" s="144">
        <f t="shared" si="305"/>
        <v>5616.2</v>
      </c>
      <c r="O69" s="144">
        <f t="shared" si="306"/>
        <v>3821.7</v>
      </c>
      <c r="P69" s="144">
        <f t="shared" si="306"/>
        <v>3358.3000000000011</v>
      </c>
      <c r="Q69" s="144">
        <f t="shared" si="306"/>
        <v>3806.8999999999978</v>
      </c>
      <c r="R69" s="144">
        <f t="shared" si="306"/>
        <v>11335.100000000002</v>
      </c>
      <c r="S69" s="144">
        <f t="shared" si="306"/>
        <v>12827.210000000003</v>
      </c>
      <c r="T69" s="144">
        <f t="shared" si="306"/>
        <v>5916.8999999999942</v>
      </c>
      <c r="U69" s="144">
        <f t="shared" si="306"/>
        <v>6754.5999999999985</v>
      </c>
      <c r="V69" s="144">
        <f t="shared" si="306"/>
        <v>5029.3000000000102</v>
      </c>
      <c r="W69" s="144">
        <f t="shared" si="306"/>
        <v>4740.6999999999971</v>
      </c>
      <c r="X69" s="144">
        <f t="shared" si="306"/>
        <v>5005.0999999999913</v>
      </c>
      <c r="Y69" s="144">
        <f t="shared" si="306"/>
        <v>7297.6000000000058</v>
      </c>
      <c r="Z69" s="144">
        <f t="shared" si="307"/>
        <v>5406.2000000000007</v>
      </c>
      <c r="AA69" s="144">
        <f t="shared" si="308"/>
        <v>4548.9999999999982</v>
      </c>
      <c r="AB69" s="144">
        <f t="shared" si="308"/>
        <v>5897</v>
      </c>
      <c r="AC69" s="144">
        <f t="shared" si="308"/>
        <v>4699.1000000000004</v>
      </c>
      <c r="AD69" s="144">
        <f t="shared" si="308"/>
        <v>9233</v>
      </c>
      <c r="AE69" s="144">
        <f t="shared" si="308"/>
        <v>10516.500000000004</v>
      </c>
      <c r="AF69" s="144">
        <f t="shared" si="308"/>
        <v>6185.6999999999971</v>
      </c>
      <c r="AG69" s="144">
        <f t="shared" si="308"/>
        <v>4596.0999999999985</v>
      </c>
      <c r="AH69" s="144">
        <f t="shared" si="308"/>
        <v>11269</v>
      </c>
      <c r="AI69" s="144">
        <f t="shared" si="308"/>
        <v>6404.5999999999985</v>
      </c>
      <c r="AJ69" s="144">
        <f t="shared" si="308"/>
        <v>4890.8000000000029</v>
      </c>
      <c r="AK69" s="144">
        <f t="shared" si="308"/>
        <v>7325.6000000000058</v>
      </c>
      <c r="AL69" s="144">
        <f t="shared" si="309"/>
        <v>6441.9</v>
      </c>
      <c r="AM69" s="144">
        <f t="shared" si="310"/>
        <v>5949.4999999999982</v>
      </c>
      <c r="AN69" s="144">
        <f t="shared" si="310"/>
        <v>7164.9000000000015</v>
      </c>
      <c r="AO69" s="144">
        <f t="shared" si="310"/>
        <v>9087.9000000000015</v>
      </c>
      <c r="AP69" s="144">
        <f t="shared" si="310"/>
        <v>8146.8999999999978</v>
      </c>
      <c r="AQ69" s="144">
        <f t="shared" si="310"/>
        <v>9472</v>
      </c>
      <c r="AR69" s="144">
        <f t="shared" si="310"/>
        <v>5805.3000000000029</v>
      </c>
      <c r="AS69" s="144">
        <f t="shared" si="310"/>
        <v>5186.0999999999985</v>
      </c>
      <c r="AT69" s="144">
        <f t="shared" si="310"/>
        <v>12126.299999999988</v>
      </c>
      <c r="AU69" s="144">
        <f t="shared" si="310"/>
        <v>7051.1000000000058</v>
      </c>
      <c r="AV69" s="144">
        <f t="shared" si="310"/>
        <v>8229</v>
      </c>
      <c r="AW69" s="144">
        <f t="shared" si="310"/>
        <v>12187.300000000003</v>
      </c>
      <c r="AX69" s="144">
        <f t="shared" si="311"/>
        <v>6909.8</v>
      </c>
      <c r="AY69" s="144">
        <f t="shared" si="312"/>
        <v>6029.2999999999984</v>
      </c>
      <c r="AZ69" s="144">
        <f t="shared" si="312"/>
        <v>12026.7</v>
      </c>
      <c r="BA69" s="144">
        <f t="shared" si="312"/>
        <v>39219.300000000003</v>
      </c>
      <c r="BB69" s="144">
        <f t="shared" si="312"/>
        <v>19600.500000000007</v>
      </c>
      <c r="BC69" s="144">
        <f t="shared" si="312"/>
        <v>17187.299999999988</v>
      </c>
      <c r="BD69" s="144">
        <f t="shared" si="312"/>
        <v>22898.800000000003</v>
      </c>
      <c r="BE69" s="144">
        <f t="shared" si="312"/>
        <v>29308.800000000003</v>
      </c>
      <c r="BF69" s="144">
        <f t="shared" si="312"/>
        <v>16096.899999999994</v>
      </c>
      <c r="BG69" s="144">
        <f t="shared" si="312"/>
        <v>27725.600000000006</v>
      </c>
      <c r="BH69" s="144">
        <f t="shared" si="312"/>
        <v>22074.699999999983</v>
      </c>
      <c r="BI69" s="144">
        <f t="shared" si="312"/>
        <v>29125.300000000017</v>
      </c>
      <c r="BJ69" s="144">
        <f t="shared" si="313"/>
        <v>7524.8</v>
      </c>
      <c r="BK69" s="144">
        <f t="shared" si="314"/>
        <v>6762.4000000000005</v>
      </c>
      <c r="BL69" s="144">
        <f t="shared" si="314"/>
        <v>21284.999999999996</v>
      </c>
      <c r="BM69" s="144">
        <f t="shared" si="314"/>
        <v>7230.9000000000015</v>
      </c>
      <c r="BN69" s="144">
        <f t="shared" si="314"/>
        <v>46369.200000000004</v>
      </c>
      <c r="BO69" s="144">
        <f t="shared" si="314"/>
        <v>23065.599999999991</v>
      </c>
      <c r="BP69" s="144">
        <f t="shared" si="314"/>
        <v>19126.000000000029</v>
      </c>
      <c r="BQ69" s="144">
        <f t="shared" si="314"/>
        <v>24023.399999999965</v>
      </c>
      <c r="BR69" s="144">
        <f t="shared" si="314"/>
        <v>24953.900000000023</v>
      </c>
      <c r="BS69" s="144">
        <f t="shared" si="314"/>
        <v>13033.599999999977</v>
      </c>
      <c r="BT69" s="144">
        <f t="shared" si="314"/>
        <v>33601</v>
      </c>
      <c r="BU69" s="144">
        <f t="shared" si="314"/>
        <v>27825.200000000012</v>
      </c>
      <c r="BV69" s="144">
        <f t="shared" si="315"/>
        <v>6442.8</v>
      </c>
      <c r="BW69" s="144">
        <f t="shared" si="316"/>
        <v>6991.1000000000013</v>
      </c>
      <c r="BX69" s="144">
        <f t="shared" si="316"/>
        <v>25138.5</v>
      </c>
      <c r="BY69" s="144">
        <f t="shared" si="316"/>
        <v>16906.799999999996</v>
      </c>
      <c r="BZ69" s="144">
        <f t="shared" si="316"/>
        <v>29430.800000000003</v>
      </c>
      <c r="CA69" s="144">
        <f t="shared" si="316"/>
        <v>33750.600000000006</v>
      </c>
      <c r="CB69" s="144">
        <f t="shared" si="316"/>
        <v>23434.899999999994</v>
      </c>
      <c r="CC69" s="144">
        <f t="shared" si="316"/>
        <v>18663.200000000012</v>
      </c>
      <c r="CD69" s="144">
        <f t="shared" si="316"/>
        <v>22886.399999999965</v>
      </c>
      <c r="CE69" s="144">
        <f t="shared" si="316"/>
        <v>30438.400000000023</v>
      </c>
      <c r="CF69" s="144">
        <f t="shared" si="316"/>
        <v>14758.100000000006</v>
      </c>
      <c r="CG69" s="144">
        <f t="shared" si="316"/>
        <v>33604.100000000006</v>
      </c>
      <c r="CH69" s="144">
        <f t="shared" si="317"/>
        <v>6806.5</v>
      </c>
      <c r="CI69" s="144">
        <f t="shared" si="318"/>
        <v>9288.5999999999985</v>
      </c>
      <c r="CJ69" s="144">
        <f t="shared" si="318"/>
        <v>23792.200000000004</v>
      </c>
      <c r="CK69" s="144">
        <f t="shared" si="318"/>
        <v>18178.699999999997</v>
      </c>
      <c r="CL69" s="144">
        <f t="shared" si="318"/>
        <v>37760.300000000003</v>
      </c>
      <c r="CM69" s="144">
        <f t="shared" si="318"/>
        <v>23197</v>
      </c>
      <c r="CN69" s="144">
        <f t="shared" si="318"/>
        <v>17880.400000000009</v>
      </c>
      <c r="CO69" s="144">
        <f t="shared" si="318"/>
        <v>19026.200000000012</v>
      </c>
      <c r="CP69" s="144">
        <f t="shared" si="318"/>
        <v>16280.599999999977</v>
      </c>
      <c r="CQ69" s="144">
        <f t="shared" si="318"/>
        <v>26235.599999999977</v>
      </c>
      <c r="CR69" s="144">
        <f t="shared" si="318"/>
        <v>27172.300000000017</v>
      </c>
      <c r="CS69" s="144">
        <f t="shared" si="318"/>
        <v>18275.199999999983</v>
      </c>
      <c r="CT69" s="144">
        <f t="shared" si="319"/>
        <v>6125.4000000000005</v>
      </c>
      <c r="CU69" s="144">
        <f t="shared" si="320"/>
        <v>14814.199999999997</v>
      </c>
      <c r="CV69" s="144">
        <f t="shared" si="320"/>
        <v>14493.200000000004</v>
      </c>
      <c r="CW69" s="144">
        <f t="shared" si="320"/>
        <v>29555.699999999997</v>
      </c>
      <c r="CX69" s="144">
        <f t="shared" si="320"/>
        <v>29964</v>
      </c>
      <c r="CY69" s="144">
        <f t="shared" si="320"/>
        <v>38265.799999999988</v>
      </c>
      <c r="CZ69" s="144">
        <f t="shared" si="320"/>
        <v>17764.400000000023</v>
      </c>
      <c r="DA69" s="144">
        <f t="shared" si="320"/>
        <v>25996</v>
      </c>
      <c r="DB69" s="144">
        <f t="shared" si="320"/>
        <v>24209.199999999983</v>
      </c>
      <c r="DC69" s="144">
        <f t="shared" si="320"/>
        <v>25600.100000000006</v>
      </c>
      <c r="DD69" s="144">
        <f t="shared" si="320"/>
        <v>15774</v>
      </c>
      <c r="DE69" s="144">
        <f t="shared" si="320"/>
        <v>32515.099999999977</v>
      </c>
      <c r="DF69" s="144">
        <f t="shared" si="321"/>
        <v>8228.2000000000007</v>
      </c>
      <c r="DG69" s="144">
        <f t="shared" si="322"/>
        <v>23331.3</v>
      </c>
      <c r="DH69" s="144">
        <f t="shared" si="322"/>
        <v>24659.100000000006</v>
      </c>
      <c r="DI69" s="144">
        <f t="shared" si="322"/>
        <v>37958.799999999988</v>
      </c>
      <c r="DJ69" s="144">
        <f t="shared" si="322"/>
        <v>17724.399999999994</v>
      </c>
      <c r="DK69" s="144">
        <f t="shared" si="322"/>
        <v>32076</v>
      </c>
      <c r="DL69" s="144">
        <f t="shared" si="322"/>
        <v>25714.100000000006</v>
      </c>
      <c r="DM69" s="144">
        <f t="shared" si="322"/>
        <v>26770.899999999994</v>
      </c>
      <c r="DN69" s="144">
        <f t="shared" si="322"/>
        <v>20371.700000000012</v>
      </c>
      <c r="DO69" s="144">
        <f t="shared" si="322"/>
        <v>33646</v>
      </c>
      <c r="DP69" s="144">
        <f t="shared" si="322"/>
        <v>16571.400000000023</v>
      </c>
      <c r="DQ69" s="144">
        <f t="shared" si="322"/>
        <v>51188.290807519981</v>
      </c>
      <c r="DR69" s="144">
        <f t="shared" si="323"/>
        <v>9165.5</v>
      </c>
      <c r="DS69" s="144">
        <f t="shared" si="324"/>
        <v>23157.300000000003</v>
      </c>
      <c r="DT69" s="144">
        <f t="shared" si="324"/>
        <v>26743</v>
      </c>
      <c r="DU69" s="144">
        <f t="shared" si="324"/>
        <v>21733.800000000003</v>
      </c>
      <c r="DV69" s="144">
        <f t="shared" si="324"/>
        <v>35620.199999999983</v>
      </c>
      <c r="DW69" s="144">
        <f t="shared" si="324"/>
        <v>40293.299999999988</v>
      </c>
      <c r="DX69" s="144">
        <f t="shared" si="324"/>
        <v>43606.700000000012</v>
      </c>
      <c r="DY69" s="144">
        <f t="shared" si="324"/>
        <v>19539.800000000017</v>
      </c>
      <c r="DZ69" s="144">
        <f t="shared" si="324"/>
        <v>34677.999999999971</v>
      </c>
      <c r="EA69" s="144">
        <f t="shared" si="324"/>
        <v>16426</v>
      </c>
      <c r="EB69" s="144">
        <f t="shared" si="324"/>
        <v>31890.100000000035</v>
      </c>
      <c r="EC69" s="144">
        <f t="shared" si="324"/>
        <v>90629.398437420023</v>
      </c>
      <c r="ED69" s="144">
        <f t="shared" si="325"/>
        <v>26773.599999999999</v>
      </c>
      <c r="EE69" s="144">
        <f t="shared" si="326"/>
        <v>21861.300000000003</v>
      </c>
      <c r="EF69" s="144">
        <f t="shared" si="326"/>
        <v>42424.6</v>
      </c>
      <c r="EG69" s="144">
        <f t="shared" si="343"/>
        <v>12496.299999999988</v>
      </c>
      <c r="EH69" s="144">
        <f t="shared" si="343"/>
        <v>44930.900000000023</v>
      </c>
      <c r="EI69" s="144">
        <f t="shared" si="343"/>
        <v>29529.5</v>
      </c>
      <c r="EJ69" s="144">
        <f t="shared" ref="EJ69:EM84" si="344">IF(EJ18="","",EJ18-EI18)</f>
        <v>29911.499999999971</v>
      </c>
      <c r="EK69" s="144">
        <f t="shared" si="344"/>
        <v>16353.100000000006</v>
      </c>
      <c r="EL69" s="144">
        <f t="shared" si="344"/>
        <v>34922.299999999988</v>
      </c>
      <c r="EM69" s="144">
        <f t="shared" si="344"/>
        <v>17629</v>
      </c>
      <c r="EN69" s="144">
        <f t="shared" si="328"/>
        <v>40391.400000000023</v>
      </c>
      <c r="EO69" s="144">
        <f t="shared" si="329"/>
        <v>30651.788443819969</v>
      </c>
      <c r="EP69" s="144">
        <f t="shared" si="330"/>
        <v>10347.699999999999</v>
      </c>
      <c r="EQ69" s="144">
        <f t="shared" si="331"/>
        <v>20071</v>
      </c>
      <c r="ER69" s="144">
        <f t="shared" si="332"/>
        <v>34717.199999999997</v>
      </c>
      <c r="ES69" s="144">
        <f t="shared" si="333"/>
        <v>40990.399999999987</v>
      </c>
      <c r="ET69" s="144">
        <f t="shared" si="333"/>
        <v>51732.700000000012</v>
      </c>
      <c r="EU69" s="144">
        <f t="shared" si="333"/>
        <v>32331.100000000006</v>
      </c>
      <c r="EV69" s="144">
        <f t="shared" si="333"/>
        <v>28015.5</v>
      </c>
      <c r="EW69" s="144">
        <f t="shared" si="333"/>
        <v>31152.899999999994</v>
      </c>
      <c r="EX69" s="144">
        <f t="shared" si="333"/>
        <v>16151.400000000023</v>
      </c>
      <c r="EY69" s="144">
        <f t="shared" si="334"/>
        <v>24285.5</v>
      </c>
      <c r="EZ69" s="144" t="str">
        <f t="shared" si="334"/>
        <v/>
      </c>
      <c r="FA69" s="144">
        <f t="shared" si="334"/>
        <v>358114.65290122997</v>
      </c>
      <c r="FB69" s="144">
        <f t="shared" si="335"/>
        <v>17300.826258139998</v>
      </c>
      <c r="FC69" s="144">
        <f t="shared" si="336"/>
        <v>21534.973741860005</v>
      </c>
      <c r="FD69" s="144">
        <f t="shared" si="336"/>
        <v>54672.585195690001</v>
      </c>
      <c r="FE69" s="144">
        <f t="shared" si="336"/>
        <v>11348.75596748</v>
      </c>
      <c r="FF69" s="144">
        <f t="shared" si="336"/>
        <v>62107.649005710016</v>
      </c>
      <c r="FG69" s="144">
        <f t="shared" si="336"/>
        <v>21168.691384609963</v>
      </c>
      <c r="FH69" s="144">
        <f t="shared" si="336"/>
        <v>19398.338276800001</v>
      </c>
      <c r="FI69" s="144">
        <f t="shared" si="337"/>
        <v>57211.298156290024</v>
      </c>
      <c r="FJ69" s="144">
        <f t="shared" si="337"/>
        <v>15797.762589369959</v>
      </c>
      <c r="FK69" s="144">
        <f t="shared" si="338"/>
        <v>19529.699855590006</v>
      </c>
      <c r="FL69" s="144">
        <f t="shared" si="339"/>
        <v>36336.386803090048</v>
      </c>
      <c r="FM69" s="144">
        <f t="shared" si="339"/>
        <v>36624.295377769973</v>
      </c>
      <c r="FN69" s="144">
        <f t="shared" si="340"/>
        <v>11480.1</v>
      </c>
      <c r="FO69" s="144">
        <f t="shared" si="341"/>
        <v>20664.380294740004</v>
      </c>
      <c r="FP69" s="144">
        <f t="shared" si="341"/>
        <v>42747.66234581999</v>
      </c>
      <c r="FQ69" s="144">
        <f t="shared" si="341"/>
        <v>39227.674331520015</v>
      </c>
      <c r="FR69" s="144">
        <f t="shared" si="341"/>
        <v>37087.398584499984</v>
      </c>
      <c r="FS69" s="144">
        <f t="shared" si="341"/>
        <v>42345.399131720013</v>
      </c>
      <c r="FT69" s="144">
        <f t="shared" si="341"/>
        <v>29781.971984909964</v>
      </c>
      <c r="FU69" s="144">
        <f t="shared" si="342"/>
        <v>15462.519860939996</v>
      </c>
      <c r="FV69" s="144">
        <f t="shared" si="342"/>
        <v>24576.642080690013</v>
      </c>
      <c r="FW69" s="144">
        <f t="shared" si="342"/>
        <v>20884.461331400031</v>
      </c>
    </row>
    <row r="70" spans="1:179" x14ac:dyDescent="0.25">
      <c r="A70" s="144" t="s">
        <v>150</v>
      </c>
      <c r="B70" s="144">
        <f t="shared" si="303"/>
        <v>2379.6999999999998</v>
      </c>
      <c r="C70" s="144">
        <f t="shared" si="304"/>
        <v>2644.8</v>
      </c>
      <c r="D70" s="144">
        <f t="shared" si="304"/>
        <v>2647.8999999999996</v>
      </c>
      <c r="E70" s="144">
        <f t="shared" si="304"/>
        <v>2731.8999999999996</v>
      </c>
      <c r="F70" s="144">
        <f t="shared" si="304"/>
        <v>748</v>
      </c>
      <c r="G70" s="144">
        <f t="shared" si="304"/>
        <v>4602</v>
      </c>
      <c r="H70" s="144">
        <f t="shared" si="304"/>
        <v>2696.7999999999993</v>
      </c>
      <c r="I70" s="144">
        <f t="shared" si="304"/>
        <v>2804.4000000000015</v>
      </c>
      <c r="J70" s="144">
        <f t="shared" si="304"/>
        <v>2790.7999999999993</v>
      </c>
      <c r="K70" s="144">
        <f t="shared" si="304"/>
        <v>2786.7999999999993</v>
      </c>
      <c r="L70" s="144">
        <f t="shared" si="304"/>
        <v>2885.5</v>
      </c>
      <c r="M70" s="144">
        <f t="shared" si="304"/>
        <v>3602.0999999999985</v>
      </c>
      <c r="N70" s="144">
        <f t="shared" si="305"/>
        <v>3534.7</v>
      </c>
      <c r="O70" s="144">
        <f t="shared" si="306"/>
        <v>2702.1000000000004</v>
      </c>
      <c r="P70" s="144">
        <f t="shared" si="306"/>
        <v>868.09999999999945</v>
      </c>
      <c r="Q70" s="144">
        <f t="shared" si="306"/>
        <v>878.10000000000036</v>
      </c>
      <c r="R70" s="144">
        <f t="shared" si="306"/>
        <v>7740.6</v>
      </c>
      <c r="S70" s="144">
        <f t="shared" si="306"/>
        <v>2747.1000000000004</v>
      </c>
      <c r="T70" s="144">
        <f t="shared" si="306"/>
        <v>3467</v>
      </c>
      <c r="U70" s="144">
        <f t="shared" si="306"/>
        <v>3048.0999999999985</v>
      </c>
      <c r="V70" s="144">
        <f t="shared" si="306"/>
        <v>3471.7999999999993</v>
      </c>
      <c r="W70" s="144">
        <f t="shared" si="306"/>
        <v>3349.2000000000007</v>
      </c>
      <c r="X70" s="144">
        <f t="shared" si="306"/>
        <v>2760.8999999999978</v>
      </c>
      <c r="Y70" s="144">
        <f t="shared" si="306"/>
        <v>3378.7000000000044</v>
      </c>
      <c r="Z70" s="144">
        <f t="shared" si="307"/>
        <v>3628.5</v>
      </c>
      <c r="AA70" s="144">
        <f t="shared" si="308"/>
        <v>3195.5</v>
      </c>
      <c r="AB70" s="144">
        <f t="shared" si="308"/>
        <v>3376.8999999999996</v>
      </c>
      <c r="AC70" s="144">
        <f t="shared" si="308"/>
        <v>3734.8000000000011</v>
      </c>
      <c r="AD70" s="144">
        <f t="shared" si="308"/>
        <v>3427.3999999999978</v>
      </c>
      <c r="AE70" s="144">
        <f t="shared" si="308"/>
        <v>3582.9000000000015</v>
      </c>
      <c r="AF70" s="144">
        <f t="shared" si="308"/>
        <v>3700.2999999999993</v>
      </c>
      <c r="AG70" s="144">
        <f t="shared" si="308"/>
        <v>3538.5</v>
      </c>
      <c r="AH70" s="144">
        <f t="shared" si="308"/>
        <v>3811.1000000000022</v>
      </c>
      <c r="AI70" s="144">
        <f t="shared" si="308"/>
        <v>3702.2999999999956</v>
      </c>
      <c r="AJ70" s="144">
        <f t="shared" si="308"/>
        <v>3926.2000000000044</v>
      </c>
      <c r="AK70" s="144">
        <f t="shared" si="308"/>
        <v>4107</v>
      </c>
      <c r="AL70" s="144">
        <f t="shared" si="309"/>
        <v>4207.8999999999996</v>
      </c>
      <c r="AM70" s="144">
        <f t="shared" si="310"/>
        <v>4327.8999999999996</v>
      </c>
      <c r="AN70" s="144">
        <f t="shared" si="310"/>
        <v>4193.1000000000004</v>
      </c>
      <c r="AO70" s="144">
        <f t="shared" si="310"/>
        <v>4523.3999999999996</v>
      </c>
      <c r="AP70" s="144">
        <f t="shared" si="310"/>
        <v>4363.2000000000007</v>
      </c>
      <c r="AQ70" s="144">
        <f t="shared" si="310"/>
        <v>4309.7999999999993</v>
      </c>
      <c r="AR70" s="144">
        <f t="shared" si="310"/>
        <v>4379.1000000000022</v>
      </c>
      <c r="AS70" s="144">
        <f t="shared" si="310"/>
        <v>4426.5999999999985</v>
      </c>
      <c r="AT70" s="144">
        <f t="shared" si="310"/>
        <v>4620.6999999999971</v>
      </c>
      <c r="AU70" s="144">
        <f t="shared" si="310"/>
        <v>5083.5</v>
      </c>
      <c r="AV70" s="144">
        <f t="shared" si="310"/>
        <v>4598.4000000000015</v>
      </c>
      <c r="AW70" s="144">
        <f t="shared" si="310"/>
        <v>5322.7000000000044</v>
      </c>
      <c r="AX70" s="144">
        <f t="shared" si="311"/>
        <v>5280.8</v>
      </c>
      <c r="AY70" s="144">
        <f t="shared" si="312"/>
        <v>4384.7</v>
      </c>
      <c r="AZ70" s="144">
        <f t="shared" si="312"/>
        <v>5668.4</v>
      </c>
      <c r="BA70" s="144">
        <f t="shared" si="312"/>
        <v>4396.3000000000011</v>
      </c>
      <c r="BB70" s="144">
        <f t="shared" si="312"/>
        <v>4738</v>
      </c>
      <c r="BC70" s="144">
        <f t="shared" si="312"/>
        <v>4798.5999999999985</v>
      </c>
      <c r="BD70" s="144">
        <f t="shared" si="312"/>
        <v>4929.2999999999993</v>
      </c>
      <c r="BE70" s="144">
        <f t="shared" si="312"/>
        <v>4847.5</v>
      </c>
      <c r="BF70" s="144">
        <f t="shared" si="312"/>
        <v>5947.8000000000029</v>
      </c>
      <c r="BG70" s="144">
        <f t="shared" si="312"/>
        <v>5093.2999999999956</v>
      </c>
      <c r="BH70" s="144">
        <f t="shared" si="312"/>
        <v>5390.8000000000029</v>
      </c>
      <c r="BI70" s="144">
        <f t="shared" si="312"/>
        <v>5766.4000000000015</v>
      </c>
      <c r="BJ70" s="144">
        <f t="shared" si="313"/>
        <v>5736.1</v>
      </c>
      <c r="BK70" s="144">
        <f t="shared" si="314"/>
        <v>5118.1999999999989</v>
      </c>
      <c r="BL70" s="144">
        <f t="shared" si="314"/>
        <v>5180.6000000000004</v>
      </c>
      <c r="BM70" s="144">
        <f t="shared" si="314"/>
        <v>5855.0000000000018</v>
      </c>
      <c r="BN70" s="144">
        <f t="shared" si="314"/>
        <v>5394.5999999999985</v>
      </c>
      <c r="BO70" s="144">
        <f t="shared" si="314"/>
        <v>5410.0999999999985</v>
      </c>
      <c r="BP70" s="144">
        <f t="shared" si="314"/>
        <v>5542.5</v>
      </c>
      <c r="BQ70" s="144">
        <f t="shared" si="314"/>
        <v>5426</v>
      </c>
      <c r="BR70" s="144">
        <f t="shared" si="314"/>
        <v>5969.5999999999985</v>
      </c>
      <c r="BS70" s="144">
        <f t="shared" si="314"/>
        <v>5718.2000000000044</v>
      </c>
      <c r="BT70" s="144">
        <f t="shared" si="314"/>
        <v>5173.1999999999971</v>
      </c>
      <c r="BU70" s="144">
        <f t="shared" si="314"/>
        <v>6246.0999999999985</v>
      </c>
      <c r="BV70" s="144">
        <f t="shared" si="315"/>
        <v>5418.9</v>
      </c>
      <c r="BW70" s="144">
        <f t="shared" si="316"/>
        <v>5827.2000000000007</v>
      </c>
      <c r="BX70" s="144">
        <f t="shared" si="316"/>
        <v>5820.1</v>
      </c>
      <c r="BY70" s="144">
        <f t="shared" si="316"/>
        <v>6244</v>
      </c>
      <c r="BZ70" s="144">
        <f t="shared" si="316"/>
        <v>6062.5999999999985</v>
      </c>
      <c r="CA70" s="144">
        <f t="shared" si="316"/>
        <v>5994.2999999999993</v>
      </c>
      <c r="CB70" s="144">
        <f t="shared" si="316"/>
        <v>6013.5</v>
      </c>
      <c r="CC70" s="144">
        <f t="shared" si="316"/>
        <v>6027.3000000000029</v>
      </c>
      <c r="CD70" s="144">
        <f t="shared" si="316"/>
        <v>6398.1999999999971</v>
      </c>
      <c r="CE70" s="144">
        <f t="shared" si="316"/>
        <v>6432.2000000000044</v>
      </c>
      <c r="CF70" s="144">
        <f t="shared" si="316"/>
        <v>6676.5</v>
      </c>
      <c r="CG70" s="144">
        <f t="shared" si="316"/>
        <v>7168.6999999999971</v>
      </c>
      <c r="CH70" s="144">
        <f t="shared" si="317"/>
        <v>5542</v>
      </c>
      <c r="CI70" s="144">
        <f t="shared" si="318"/>
        <v>4475.7999999999993</v>
      </c>
      <c r="CJ70" s="144">
        <f t="shared" si="318"/>
        <v>4508.6000000000004</v>
      </c>
      <c r="CK70" s="144">
        <f t="shared" si="318"/>
        <v>4724.1999999999989</v>
      </c>
      <c r="CL70" s="144">
        <f t="shared" si="318"/>
        <v>4217.1000000000022</v>
      </c>
      <c r="CM70" s="144">
        <f t="shared" si="318"/>
        <v>4894.7999999999993</v>
      </c>
      <c r="CN70" s="144">
        <f t="shared" si="318"/>
        <v>4436.3000000000029</v>
      </c>
      <c r="CO70" s="144">
        <f t="shared" si="318"/>
        <v>4305.5999999999985</v>
      </c>
      <c r="CP70" s="144">
        <f t="shared" si="318"/>
        <v>5272.5</v>
      </c>
      <c r="CQ70" s="144">
        <f t="shared" si="318"/>
        <v>4738.9000000000015</v>
      </c>
      <c r="CR70" s="144">
        <f t="shared" si="318"/>
        <v>4344.6999999999971</v>
      </c>
      <c r="CS70" s="144">
        <f t="shared" si="318"/>
        <v>4811.9000000000015</v>
      </c>
      <c r="CT70" s="144">
        <f t="shared" si="319"/>
        <v>4959.1000000000004</v>
      </c>
      <c r="CU70" s="144">
        <f t="shared" si="320"/>
        <v>5880.9</v>
      </c>
      <c r="CV70" s="144">
        <f t="shared" si="320"/>
        <v>5139.5</v>
      </c>
      <c r="CW70" s="144">
        <f t="shared" si="320"/>
        <v>4747.9000000000015</v>
      </c>
      <c r="CX70" s="144">
        <f t="shared" si="320"/>
        <v>4920.6999999999971</v>
      </c>
      <c r="CY70" s="144">
        <f t="shared" si="320"/>
        <v>4859.6000000000022</v>
      </c>
      <c r="CZ70" s="144">
        <f t="shared" si="320"/>
        <v>4793.8999999999978</v>
      </c>
      <c r="DA70" s="144">
        <f t="shared" si="320"/>
        <v>4893.8000000000029</v>
      </c>
      <c r="DB70" s="144">
        <f t="shared" si="320"/>
        <v>4789.2999999999956</v>
      </c>
      <c r="DC70" s="144">
        <f t="shared" si="320"/>
        <v>4991.7000000000044</v>
      </c>
      <c r="DD70" s="144">
        <f t="shared" si="320"/>
        <v>4905.7999999999956</v>
      </c>
      <c r="DE70" s="144">
        <f t="shared" si="320"/>
        <v>5024.6000000000058</v>
      </c>
      <c r="DF70" s="144">
        <f t="shared" si="321"/>
        <v>6117.1</v>
      </c>
      <c r="DG70" s="144">
        <f t="shared" si="322"/>
        <v>4989.6000000000004</v>
      </c>
      <c r="DH70" s="144">
        <f t="shared" si="322"/>
        <v>5760.7000000000007</v>
      </c>
      <c r="DI70" s="144">
        <f t="shared" si="322"/>
        <v>5210.6999999999971</v>
      </c>
      <c r="DJ70" s="144">
        <f t="shared" si="322"/>
        <v>4980.9000000000015</v>
      </c>
      <c r="DK70" s="144">
        <f t="shared" si="322"/>
        <v>5116.7000000000007</v>
      </c>
      <c r="DL70" s="144">
        <f t="shared" si="322"/>
        <v>5417.7000000000007</v>
      </c>
      <c r="DM70" s="144">
        <f t="shared" si="322"/>
        <v>5105.4000000000015</v>
      </c>
      <c r="DN70" s="144">
        <f t="shared" si="322"/>
        <v>5071.7999999999956</v>
      </c>
      <c r="DO70" s="144">
        <f t="shared" si="322"/>
        <v>5091.3000000000029</v>
      </c>
      <c r="DP70" s="144">
        <f t="shared" si="322"/>
        <v>5344.5999999999985</v>
      </c>
      <c r="DQ70" s="144">
        <f t="shared" si="322"/>
        <v>5251.7925594700064</v>
      </c>
      <c r="DR70" s="144">
        <f t="shared" si="323"/>
        <v>6764.1</v>
      </c>
      <c r="DS70" s="144">
        <f t="shared" si="324"/>
        <v>4884.6000000000004</v>
      </c>
      <c r="DT70" s="144">
        <f t="shared" si="324"/>
        <v>5698.5</v>
      </c>
      <c r="DU70" s="144">
        <f t="shared" si="324"/>
        <v>5285.0999999999985</v>
      </c>
      <c r="DV70" s="144">
        <f t="shared" si="324"/>
        <v>5881.7999999999993</v>
      </c>
      <c r="DW70" s="144">
        <f t="shared" si="324"/>
        <v>30465.800000000003</v>
      </c>
      <c r="DX70" s="144">
        <f t="shared" si="324"/>
        <v>5197.1999999999971</v>
      </c>
      <c r="DY70" s="144">
        <f t="shared" si="324"/>
        <v>5334.9000000000015</v>
      </c>
      <c r="DZ70" s="144">
        <f t="shared" si="324"/>
        <v>5398.8999999999942</v>
      </c>
      <c r="EA70" s="144">
        <f t="shared" si="324"/>
        <v>5832.1000000000058</v>
      </c>
      <c r="EB70" s="144">
        <f t="shared" si="324"/>
        <v>5504.6999999999971</v>
      </c>
      <c r="EC70" s="144">
        <f t="shared" si="324"/>
        <v>59661.446897580012</v>
      </c>
      <c r="ED70" s="144">
        <f t="shared" si="325"/>
        <v>6079.2</v>
      </c>
      <c r="EE70" s="144">
        <f t="shared" si="326"/>
        <v>5626.8</v>
      </c>
      <c r="EF70" s="144">
        <f t="shared" si="326"/>
        <v>6046.0999999999985</v>
      </c>
      <c r="EG70" s="144">
        <f t="shared" si="343"/>
        <v>5999.7000000000007</v>
      </c>
      <c r="EH70" s="144">
        <f t="shared" si="343"/>
        <v>5502.2000000000007</v>
      </c>
      <c r="EI70" s="144">
        <f t="shared" si="343"/>
        <v>6216.4000000000015</v>
      </c>
      <c r="EJ70" s="144">
        <f t="shared" si="344"/>
        <v>5983.7999999999956</v>
      </c>
      <c r="EK70" s="144">
        <f t="shared" si="344"/>
        <v>5619.1000000000058</v>
      </c>
      <c r="EL70" s="144">
        <f t="shared" si="344"/>
        <v>5863.1999999999971</v>
      </c>
      <c r="EM70" s="144">
        <f t="shared" si="344"/>
        <v>5982.9000000000015</v>
      </c>
      <c r="EN70" s="144">
        <f t="shared" si="328"/>
        <v>5581.5999999999985</v>
      </c>
      <c r="EO70" s="144">
        <f t="shared" si="329"/>
        <v>6646.4880615900038</v>
      </c>
      <c r="EP70" s="144">
        <f t="shared" si="330"/>
        <v>8031.9</v>
      </c>
      <c r="EQ70" s="144">
        <f t="shared" si="331"/>
        <v>5614.3000000000011</v>
      </c>
      <c r="ER70" s="144">
        <f t="shared" si="332"/>
        <v>6123.5</v>
      </c>
      <c r="ES70" s="144">
        <f t="shared" si="333"/>
        <v>6271.8999999999978</v>
      </c>
      <c r="ET70" s="144">
        <f t="shared" si="333"/>
        <v>5934.7000000000007</v>
      </c>
      <c r="EU70" s="144">
        <f t="shared" si="333"/>
        <v>5764.5000000000036</v>
      </c>
      <c r="EV70" s="144">
        <f t="shared" si="333"/>
        <v>6862.2999999999956</v>
      </c>
      <c r="EW70" s="144">
        <f t="shared" si="333"/>
        <v>6319.7000000000044</v>
      </c>
      <c r="EX70" s="144">
        <f t="shared" si="333"/>
        <v>5886.2999999999956</v>
      </c>
      <c r="EY70" s="144">
        <f t="shared" si="334"/>
        <v>6924.7000000000044</v>
      </c>
      <c r="EZ70" s="144">
        <f t="shared" si="334"/>
        <v>6035.5755447499978</v>
      </c>
      <c r="FA70" s="144">
        <f t="shared" si="334"/>
        <v>15637.134937009992</v>
      </c>
      <c r="FB70" s="144">
        <f t="shared" si="335"/>
        <v>7184.5706911699999</v>
      </c>
      <c r="FC70" s="144">
        <f t="shared" si="336"/>
        <v>5749.6293088300008</v>
      </c>
      <c r="FD70" s="144">
        <f t="shared" si="336"/>
        <v>6268.5903747199991</v>
      </c>
      <c r="FE70" s="144">
        <f t="shared" si="336"/>
        <v>6099.2909375499985</v>
      </c>
      <c r="FF70" s="144">
        <f t="shared" si="336"/>
        <v>6432.2370782299986</v>
      </c>
      <c r="FG70" s="144">
        <f t="shared" si="336"/>
        <v>6214.8917929700037</v>
      </c>
      <c r="FH70" s="144">
        <f t="shared" si="336"/>
        <v>6593.3807024600028</v>
      </c>
      <c r="FI70" s="144">
        <f t="shared" si="337"/>
        <v>6204.960727730002</v>
      </c>
      <c r="FJ70" s="144">
        <f t="shared" si="337"/>
        <v>6468.1733199099981</v>
      </c>
      <c r="FK70" s="144">
        <f t="shared" si="338"/>
        <v>7028.573639840004</v>
      </c>
      <c r="FL70" s="144">
        <f t="shared" si="339"/>
        <v>6251.1229754999949</v>
      </c>
      <c r="FM70" s="144">
        <f t="shared" si="339"/>
        <v>6976.9452282800048</v>
      </c>
      <c r="FN70" s="144">
        <f t="shared" si="340"/>
        <v>7334</v>
      </c>
      <c r="FO70" s="144">
        <f t="shared" si="341"/>
        <v>5499.5863395199995</v>
      </c>
      <c r="FP70" s="144">
        <f t="shared" si="341"/>
        <v>5759.3815629899982</v>
      </c>
      <c r="FQ70" s="144">
        <f t="shared" si="341"/>
        <v>6226.5151808100018</v>
      </c>
      <c r="FR70" s="144">
        <f t="shared" si="341"/>
        <v>5870.7025603600014</v>
      </c>
      <c r="FS70" s="144">
        <f t="shared" si="341"/>
        <v>5849.0513481399976</v>
      </c>
      <c r="FT70" s="144">
        <f t="shared" si="341"/>
        <v>6746.9920818500032</v>
      </c>
      <c r="FU70" s="144">
        <f t="shared" si="342"/>
        <v>7156.6348871800001</v>
      </c>
      <c r="FV70" s="144">
        <f t="shared" si="342"/>
        <v>6924.1912939100002</v>
      </c>
      <c r="FW70" s="144">
        <f t="shared" si="342"/>
        <v>6818.7630809799957</v>
      </c>
    </row>
    <row r="71" spans="1:179" x14ac:dyDescent="0.25">
      <c r="A71" s="144" t="s">
        <v>151</v>
      </c>
      <c r="B71" s="144">
        <f t="shared" si="303"/>
        <v>1360.8</v>
      </c>
      <c r="C71" s="144">
        <f t="shared" si="304"/>
        <v>714.89999999999986</v>
      </c>
      <c r="D71" s="144">
        <f t="shared" si="304"/>
        <v>746</v>
      </c>
      <c r="E71" s="144">
        <f t="shared" si="304"/>
        <v>681.70000000000027</v>
      </c>
      <c r="F71" s="144">
        <f t="shared" si="304"/>
        <v>540.69999999999982</v>
      </c>
      <c r="G71" s="144">
        <f t="shared" si="304"/>
        <v>640.70000000000027</v>
      </c>
      <c r="H71" s="144">
        <f t="shared" si="304"/>
        <v>676.80000000000018</v>
      </c>
      <c r="I71" s="144">
        <f t="shared" si="304"/>
        <v>836.39999999999964</v>
      </c>
      <c r="J71" s="144">
        <f t="shared" si="304"/>
        <v>314</v>
      </c>
      <c r="K71" s="144">
        <f t="shared" si="304"/>
        <v>1393.8999999999996</v>
      </c>
      <c r="L71" s="144">
        <f t="shared" si="304"/>
        <v>1334.6000000000004</v>
      </c>
      <c r="M71" s="144">
        <f t="shared" si="304"/>
        <v>1212.6000000000004</v>
      </c>
      <c r="N71" s="144">
        <f t="shared" si="305"/>
        <v>2038.3</v>
      </c>
      <c r="O71" s="144">
        <f t="shared" si="306"/>
        <v>926.89999999999986</v>
      </c>
      <c r="P71" s="144">
        <f t="shared" si="306"/>
        <v>640.90000000000009</v>
      </c>
      <c r="Q71" s="144">
        <f t="shared" si="306"/>
        <v>413.40000000000009</v>
      </c>
      <c r="R71" s="144">
        <f t="shared" si="306"/>
        <v>1098.6000000000004</v>
      </c>
      <c r="S71" s="144">
        <f t="shared" si="306"/>
        <v>5968.9</v>
      </c>
      <c r="T71" s="144">
        <f t="shared" si="306"/>
        <v>970.39999999999964</v>
      </c>
      <c r="U71" s="144">
        <f t="shared" si="306"/>
        <v>617.39999999999964</v>
      </c>
      <c r="V71" s="144">
        <f t="shared" si="306"/>
        <v>824.40000000000146</v>
      </c>
      <c r="W71" s="144">
        <f t="shared" si="306"/>
        <v>1069.5999999999985</v>
      </c>
      <c r="X71" s="144">
        <f t="shared" si="306"/>
        <v>1267.2000000000007</v>
      </c>
      <c r="Y71" s="144">
        <f t="shared" si="306"/>
        <v>3547.2000000000007</v>
      </c>
      <c r="Z71" s="144">
        <f t="shared" si="307"/>
        <v>1729.1</v>
      </c>
      <c r="AA71" s="144">
        <f t="shared" si="308"/>
        <v>711.20000000000027</v>
      </c>
      <c r="AB71" s="144">
        <f t="shared" si="308"/>
        <v>565.59999999999991</v>
      </c>
      <c r="AC71" s="144">
        <f t="shared" si="308"/>
        <v>723.09999999999991</v>
      </c>
      <c r="AD71" s="144">
        <f t="shared" si="308"/>
        <v>488.19999999999982</v>
      </c>
      <c r="AE71" s="144">
        <f t="shared" si="308"/>
        <v>1083.6999999999998</v>
      </c>
      <c r="AF71" s="144">
        <f t="shared" si="308"/>
        <v>998.90000000000055</v>
      </c>
      <c r="AG71" s="144">
        <f t="shared" si="308"/>
        <v>760.89999999999964</v>
      </c>
      <c r="AH71" s="144">
        <f t="shared" si="308"/>
        <v>1048.4000000000005</v>
      </c>
      <c r="AI71" s="144">
        <f t="shared" si="308"/>
        <v>776.10000000000036</v>
      </c>
      <c r="AJ71" s="144">
        <f t="shared" si="308"/>
        <v>589</v>
      </c>
      <c r="AK71" s="144">
        <f t="shared" si="308"/>
        <v>1841.7999999999993</v>
      </c>
      <c r="AL71" s="144">
        <f t="shared" si="309"/>
        <v>2013.7</v>
      </c>
      <c r="AM71" s="144">
        <f t="shared" si="310"/>
        <v>1066.1000000000001</v>
      </c>
      <c r="AN71" s="144">
        <f t="shared" si="310"/>
        <v>1019.5</v>
      </c>
      <c r="AO71" s="144">
        <f t="shared" si="310"/>
        <v>941.39999999999964</v>
      </c>
      <c r="AP71" s="144">
        <f t="shared" si="310"/>
        <v>943.40000000000055</v>
      </c>
      <c r="AQ71" s="144">
        <f t="shared" si="310"/>
        <v>862.69999999999982</v>
      </c>
      <c r="AR71" s="144">
        <f t="shared" si="310"/>
        <v>1135.6999999999998</v>
      </c>
      <c r="AS71" s="144">
        <f t="shared" si="310"/>
        <v>694.60000000000036</v>
      </c>
      <c r="AT71" s="144">
        <f t="shared" si="310"/>
        <v>676.10000000000036</v>
      </c>
      <c r="AU71" s="144">
        <f t="shared" si="310"/>
        <v>632.39999999999964</v>
      </c>
      <c r="AV71" s="144">
        <f t="shared" si="310"/>
        <v>1064.1000000000004</v>
      </c>
      <c r="AW71" s="144">
        <f t="shared" si="310"/>
        <v>2170</v>
      </c>
      <c r="AX71" s="144">
        <f t="shared" si="311"/>
        <v>1336.5</v>
      </c>
      <c r="AY71" s="144">
        <f t="shared" si="312"/>
        <v>660.3</v>
      </c>
      <c r="AZ71" s="144">
        <f t="shared" si="312"/>
        <v>1735.1000000000001</v>
      </c>
      <c r="BA71" s="144">
        <f t="shared" si="312"/>
        <v>616.79999999999973</v>
      </c>
      <c r="BB71" s="144">
        <f t="shared" si="312"/>
        <v>1732</v>
      </c>
      <c r="BC71" s="144">
        <f t="shared" si="312"/>
        <v>922.19999999999982</v>
      </c>
      <c r="BD71" s="144">
        <f t="shared" si="312"/>
        <v>3247.5</v>
      </c>
      <c r="BE71" s="144">
        <f t="shared" si="312"/>
        <v>795.89999999999964</v>
      </c>
      <c r="BF71" s="144">
        <f t="shared" si="312"/>
        <v>893.80000000000109</v>
      </c>
      <c r="BG71" s="144">
        <f t="shared" si="312"/>
        <v>7068.4</v>
      </c>
      <c r="BH71" s="144">
        <f t="shared" si="312"/>
        <v>1206.9000000000015</v>
      </c>
      <c r="BI71" s="144">
        <f t="shared" si="312"/>
        <v>5427.7999999999993</v>
      </c>
      <c r="BJ71" s="144">
        <f t="shared" si="313"/>
        <v>1765.4</v>
      </c>
      <c r="BK71" s="144">
        <f t="shared" si="314"/>
        <v>987.79999999999973</v>
      </c>
      <c r="BL71" s="144">
        <f t="shared" si="314"/>
        <v>1717.1000000000004</v>
      </c>
      <c r="BM71" s="144">
        <f t="shared" si="314"/>
        <v>1067.3000000000002</v>
      </c>
      <c r="BN71" s="144">
        <f t="shared" si="314"/>
        <v>1180.3999999999996</v>
      </c>
      <c r="BO71" s="144">
        <f t="shared" si="314"/>
        <v>1637.3999999999996</v>
      </c>
      <c r="BP71" s="144">
        <f t="shared" si="314"/>
        <v>3580.3000000000011</v>
      </c>
      <c r="BQ71" s="144">
        <f t="shared" si="314"/>
        <v>1289.1999999999989</v>
      </c>
      <c r="BR71" s="144">
        <f t="shared" si="314"/>
        <v>1360.8999999999996</v>
      </c>
      <c r="BS71" s="144">
        <f t="shared" si="314"/>
        <v>1352.6000000000004</v>
      </c>
      <c r="BT71" s="144">
        <f t="shared" si="314"/>
        <v>1572.5000000000018</v>
      </c>
      <c r="BU71" s="144">
        <f t="shared" si="314"/>
        <v>5173.2999999999993</v>
      </c>
      <c r="BV71" s="144">
        <f t="shared" si="315"/>
        <v>993.3</v>
      </c>
      <c r="BW71" s="144">
        <f t="shared" si="316"/>
        <v>1101.5000000000002</v>
      </c>
      <c r="BX71" s="144">
        <f t="shared" si="316"/>
        <v>1385.6</v>
      </c>
      <c r="BY71" s="144">
        <f t="shared" si="316"/>
        <v>1162.7999999999997</v>
      </c>
      <c r="BZ71" s="144">
        <f t="shared" si="316"/>
        <v>1167.8000000000002</v>
      </c>
      <c r="CA71" s="144">
        <f t="shared" si="316"/>
        <v>1454.3000000000002</v>
      </c>
      <c r="CB71" s="144">
        <f t="shared" si="316"/>
        <v>2201.6999999999998</v>
      </c>
      <c r="CC71" s="144">
        <f t="shared" si="316"/>
        <v>3766</v>
      </c>
      <c r="CD71" s="144">
        <f t="shared" si="316"/>
        <v>1175.6000000000004</v>
      </c>
      <c r="CE71" s="144">
        <f t="shared" si="316"/>
        <v>1176.3999999999996</v>
      </c>
      <c r="CF71" s="144">
        <f t="shared" si="316"/>
        <v>1499.5999999999985</v>
      </c>
      <c r="CG71" s="144">
        <f t="shared" si="316"/>
        <v>5125.5</v>
      </c>
      <c r="CH71" s="144">
        <f t="shared" si="317"/>
        <v>860.9</v>
      </c>
      <c r="CI71" s="144">
        <f t="shared" si="318"/>
        <v>975.19999999999993</v>
      </c>
      <c r="CJ71" s="144">
        <f t="shared" si="318"/>
        <v>1039.5</v>
      </c>
      <c r="CK71" s="144">
        <f t="shared" si="318"/>
        <v>1769.7000000000003</v>
      </c>
      <c r="CL71" s="144">
        <f t="shared" si="318"/>
        <v>879.30000000000018</v>
      </c>
      <c r="CM71" s="144">
        <f t="shared" si="318"/>
        <v>1274.1999999999998</v>
      </c>
      <c r="CN71" s="144">
        <f t="shared" si="318"/>
        <v>897</v>
      </c>
      <c r="CO71" s="144">
        <f t="shared" si="318"/>
        <v>1076.4000000000005</v>
      </c>
      <c r="CP71" s="144">
        <f t="shared" si="318"/>
        <v>1102.7999999999993</v>
      </c>
      <c r="CQ71" s="144">
        <f t="shared" si="318"/>
        <v>1413.5</v>
      </c>
      <c r="CR71" s="144">
        <f t="shared" si="318"/>
        <v>2655.1000000000004</v>
      </c>
      <c r="CS71" s="144">
        <f t="shared" si="318"/>
        <v>6842.3000000000011</v>
      </c>
      <c r="CT71" s="144">
        <f t="shared" si="319"/>
        <v>1134</v>
      </c>
      <c r="CU71" s="144">
        <f t="shared" si="320"/>
        <v>2209.5</v>
      </c>
      <c r="CV71" s="144">
        <f t="shared" si="320"/>
        <v>1683.1999999999998</v>
      </c>
      <c r="CW71" s="144">
        <f t="shared" si="320"/>
        <v>1561.9000000000005</v>
      </c>
      <c r="CX71" s="144">
        <f t="shared" si="320"/>
        <v>1348.2999999999993</v>
      </c>
      <c r="CY71" s="144">
        <f t="shared" si="320"/>
        <v>2502.1000000000004</v>
      </c>
      <c r="CZ71" s="144">
        <f t="shared" si="320"/>
        <v>1741.2000000000007</v>
      </c>
      <c r="DA71" s="144">
        <f t="shared" si="320"/>
        <v>1988.3999999999996</v>
      </c>
      <c r="DB71" s="144">
        <f t="shared" si="320"/>
        <v>1654.6000000000004</v>
      </c>
      <c r="DC71" s="144">
        <f t="shared" si="320"/>
        <v>618.59999999999854</v>
      </c>
      <c r="DD71" s="144">
        <f t="shared" si="320"/>
        <v>2370.2999999999993</v>
      </c>
      <c r="DE71" s="144">
        <f t="shared" si="320"/>
        <v>8336.3000000000029</v>
      </c>
      <c r="DF71" s="144">
        <f t="shared" si="321"/>
        <v>1842</v>
      </c>
      <c r="DG71" s="144">
        <f t="shared" si="322"/>
        <v>1421.1999999999998</v>
      </c>
      <c r="DH71" s="144">
        <f t="shared" si="322"/>
        <v>1770.6999999999998</v>
      </c>
      <c r="DI71" s="144">
        <f t="shared" si="322"/>
        <v>13077.300000000001</v>
      </c>
      <c r="DJ71" s="144">
        <f t="shared" si="322"/>
        <v>1530.8999999999978</v>
      </c>
      <c r="DK71" s="144">
        <f t="shared" si="322"/>
        <v>1685.7000000000007</v>
      </c>
      <c r="DL71" s="144">
        <f t="shared" si="322"/>
        <v>1593.7000000000007</v>
      </c>
      <c r="DM71" s="144">
        <f t="shared" si="322"/>
        <v>1603</v>
      </c>
      <c r="DN71" s="144">
        <f t="shared" si="322"/>
        <v>1256.2999999999993</v>
      </c>
      <c r="DO71" s="144">
        <f t="shared" si="322"/>
        <v>1874.2999999999993</v>
      </c>
      <c r="DP71" s="144">
        <f t="shared" si="322"/>
        <v>1403.8000000000029</v>
      </c>
      <c r="DQ71" s="144">
        <f t="shared" si="322"/>
        <v>22124.916604140009</v>
      </c>
      <c r="DR71" s="144">
        <f t="shared" si="323"/>
        <v>2033.5</v>
      </c>
      <c r="DS71" s="144">
        <f t="shared" si="324"/>
        <v>4544.5</v>
      </c>
      <c r="DT71" s="144">
        <f t="shared" si="324"/>
        <v>7889.1</v>
      </c>
      <c r="DU71" s="144">
        <f t="shared" si="324"/>
        <v>14095.300000000001</v>
      </c>
      <c r="DV71" s="144">
        <f t="shared" si="324"/>
        <v>-10172.100000000002</v>
      </c>
      <c r="DW71" s="144">
        <f t="shared" si="324"/>
        <v>1999.5</v>
      </c>
      <c r="DX71" s="144">
        <f t="shared" si="324"/>
        <v>2576.7000000000007</v>
      </c>
      <c r="DY71" s="144">
        <f t="shared" si="324"/>
        <v>3336.0999999999985</v>
      </c>
      <c r="DZ71" s="144">
        <f t="shared" si="324"/>
        <v>1710.2000000000007</v>
      </c>
      <c r="EA71" s="144">
        <f t="shared" si="324"/>
        <v>3866.7999999999993</v>
      </c>
      <c r="EB71" s="144">
        <f t="shared" si="324"/>
        <v>4259.2000000000044</v>
      </c>
      <c r="EC71" s="144">
        <f t="shared" si="324"/>
        <v>8409.2685434999948</v>
      </c>
      <c r="ED71" s="144">
        <f t="shared" si="325"/>
        <v>16298.5</v>
      </c>
      <c r="EE71" s="144">
        <f t="shared" si="326"/>
        <v>4223.2000000000007</v>
      </c>
      <c r="EF71" s="144">
        <f t="shared" si="326"/>
        <v>21177.499999999996</v>
      </c>
      <c r="EG71" s="144">
        <f t="shared" si="343"/>
        <v>1522.4000000000015</v>
      </c>
      <c r="EH71" s="144">
        <f t="shared" si="343"/>
        <v>4391.5</v>
      </c>
      <c r="EI71" s="144">
        <f t="shared" si="343"/>
        <v>2904</v>
      </c>
      <c r="EJ71" s="144">
        <f t="shared" si="344"/>
        <v>4246</v>
      </c>
      <c r="EK71" s="144">
        <f t="shared" si="344"/>
        <v>2023</v>
      </c>
      <c r="EL71" s="144">
        <f t="shared" si="344"/>
        <v>1876.2000000000044</v>
      </c>
      <c r="EM71" s="144">
        <f t="shared" si="344"/>
        <v>3183.3999999999942</v>
      </c>
      <c r="EN71" s="144">
        <f t="shared" si="328"/>
        <v>6482.1999999999971</v>
      </c>
      <c r="EO71" s="144">
        <f t="shared" si="329"/>
        <v>6616.2124630300095</v>
      </c>
      <c r="EP71" s="144">
        <f t="shared" si="330"/>
        <v>1985.9</v>
      </c>
      <c r="EQ71" s="144">
        <f t="shared" si="331"/>
        <v>2365.1</v>
      </c>
      <c r="ER71" s="144">
        <f t="shared" si="332"/>
        <v>2534.6000000000004</v>
      </c>
      <c r="ES71" s="144">
        <f t="shared" si="333"/>
        <v>4892.1999999999989</v>
      </c>
      <c r="ET71" s="144">
        <f t="shared" si="333"/>
        <v>22682.7</v>
      </c>
      <c r="EU71" s="144">
        <f t="shared" si="333"/>
        <v>3083.1999999999971</v>
      </c>
      <c r="EV71" s="144">
        <f t="shared" si="333"/>
        <v>3373.8000000000029</v>
      </c>
      <c r="EW71" s="144">
        <f t="shared" si="333"/>
        <v>3087.9000000000015</v>
      </c>
      <c r="EX71" s="144">
        <f t="shared" si="333"/>
        <v>1431.2999999999956</v>
      </c>
      <c r="EY71" s="144">
        <f t="shared" si="334"/>
        <v>2512.9000000000015</v>
      </c>
      <c r="EZ71" s="144">
        <f t="shared" si="334"/>
        <v>2890.1654442299914</v>
      </c>
      <c r="FA71" s="144">
        <f t="shared" si="334"/>
        <v>14064.544817319998</v>
      </c>
      <c r="FB71" s="144">
        <f t="shared" si="335"/>
        <v>9050.8310199599982</v>
      </c>
      <c r="FC71" s="144">
        <f t="shared" si="336"/>
        <v>3749.3689800400025</v>
      </c>
      <c r="FD71" s="144">
        <f t="shared" si="336"/>
        <v>27727.288212719995</v>
      </c>
      <c r="FE71" s="144">
        <f t="shared" si="336"/>
        <v>1780.2736890899978</v>
      </c>
      <c r="FF71" s="144">
        <f t="shared" si="336"/>
        <v>4236.4309884300019</v>
      </c>
      <c r="FG71" s="144">
        <f t="shared" si="336"/>
        <v>5781.8907837200022</v>
      </c>
      <c r="FH71" s="144">
        <f t="shared" si="336"/>
        <v>2911.1725076099974</v>
      </c>
      <c r="FI71" s="144">
        <f t="shared" si="337"/>
        <v>7206.6650807499973</v>
      </c>
      <c r="FJ71" s="144">
        <f t="shared" si="337"/>
        <v>2306.7074893600002</v>
      </c>
      <c r="FK71" s="144">
        <f t="shared" si="338"/>
        <v>3780.1293947499944</v>
      </c>
      <c r="FL71" s="144">
        <f t="shared" si="339"/>
        <v>4862.9789402099996</v>
      </c>
      <c r="FM71" s="144">
        <f t="shared" si="339"/>
        <v>6826.4119817900064</v>
      </c>
      <c r="FN71" s="144">
        <f t="shared" si="340"/>
        <v>3006.6</v>
      </c>
      <c r="FO71" s="144">
        <f t="shared" si="341"/>
        <v>2293.60969273</v>
      </c>
      <c r="FP71" s="144">
        <f t="shared" si="341"/>
        <v>15097.918090589999</v>
      </c>
      <c r="FQ71" s="144">
        <f t="shared" si="341"/>
        <v>5678.6470853700012</v>
      </c>
      <c r="FR71" s="144">
        <f t="shared" si="341"/>
        <v>1776.983153000001</v>
      </c>
      <c r="FS71" s="144">
        <f t="shared" si="341"/>
        <v>2187.9393668599987</v>
      </c>
      <c r="FT71" s="144">
        <f t="shared" si="341"/>
        <v>2817.5395134199971</v>
      </c>
      <c r="FU71" s="144">
        <f t="shared" si="342"/>
        <v>2236.0912058899994</v>
      </c>
      <c r="FV71" s="144">
        <f t="shared" si="342"/>
        <v>4080.6074245199998</v>
      </c>
      <c r="FW71" s="144">
        <f t="shared" si="342"/>
        <v>6109.5609745300026</v>
      </c>
    </row>
    <row r="72" spans="1:179" x14ac:dyDescent="0.25">
      <c r="A72" s="144" t="s">
        <v>152</v>
      </c>
      <c r="B72" s="144">
        <f t="shared" si="303"/>
        <v>17</v>
      </c>
      <c r="C72" s="144">
        <f t="shared" si="304"/>
        <v>1039.5</v>
      </c>
      <c r="D72" s="144">
        <f t="shared" si="304"/>
        <v>887.90000000000009</v>
      </c>
      <c r="E72" s="144">
        <f t="shared" si="304"/>
        <v>46.099999999999909</v>
      </c>
      <c r="F72" s="144">
        <f t="shared" si="304"/>
        <v>4099.3999999999996</v>
      </c>
      <c r="G72" s="144">
        <f t="shared" si="304"/>
        <v>47.800000000000182</v>
      </c>
      <c r="H72" s="144">
        <f t="shared" si="304"/>
        <v>751.60000000000036</v>
      </c>
      <c r="I72" s="144">
        <f t="shared" si="304"/>
        <v>3599.8</v>
      </c>
      <c r="J72" s="144">
        <f t="shared" si="304"/>
        <v>1308.7999999999993</v>
      </c>
      <c r="K72" s="144">
        <f t="shared" si="304"/>
        <v>449</v>
      </c>
      <c r="L72" s="144">
        <f t="shared" si="304"/>
        <v>2624.7000000000007</v>
      </c>
      <c r="M72" s="144">
        <f t="shared" si="304"/>
        <v>1409.6999999999989</v>
      </c>
      <c r="N72" s="144">
        <f t="shared" si="305"/>
        <v>43.2</v>
      </c>
      <c r="O72" s="144">
        <f t="shared" si="306"/>
        <v>192.7</v>
      </c>
      <c r="P72" s="144">
        <f t="shared" si="306"/>
        <v>1849.2999999999997</v>
      </c>
      <c r="Q72" s="144">
        <f t="shared" si="306"/>
        <v>2515.4000000000005</v>
      </c>
      <c r="R72" s="144">
        <f t="shared" si="306"/>
        <v>2495.8999999999996</v>
      </c>
      <c r="S72" s="144">
        <f t="shared" si="306"/>
        <v>4111.2099999999991</v>
      </c>
      <c r="T72" s="144">
        <f t="shared" si="306"/>
        <v>1479.5</v>
      </c>
      <c r="U72" s="144">
        <f t="shared" si="306"/>
        <v>3089.1000000000004</v>
      </c>
      <c r="V72" s="144">
        <f t="shared" si="306"/>
        <v>733.10000000000036</v>
      </c>
      <c r="W72" s="144">
        <f t="shared" si="306"/>
        <v>321.90000000000146</v>
      </c>
      <c r="X72" s="144">
        <f t="shared" si="306"/>
        <v>977</v>
      </c>
      <c r="Y72" s="144">
        <f t="shared" si="306"/>
        <v>371.69999999999709</v>
      </c>
      <c r="Z72" s="144">
        <f t="shared" si="307"/>
        <v>48.6</v>
      </c>
      <c r="AA72" s="144">
        <f t="shared" si="308"/>
        <v>642.29999999999995</v>
      </c>
      <c r="AB72" s="144">
        <f t="shared" si="308"/>
        <v>1954.5</v>
      </c>
      <c r="AC72" s="144">
        <f t="shared" si="308"/>
        <v>241.19999999999982</v>
      </c>
      <c r="AD72" s="144">
        <f t="shared" si="308"/>
        <v>5317.4</v>
      </c>
      <c r="AE72" s="144">
        <f t="shared" si="308"/>
        <v>5849.9</v>
      </c>
      <c r="AF72" s="144">
        <f t="shared" si="308"/>
        <v>1486.5</v>
      </c>
      <c r="AG72" s="144">
        <f t="shared" si="308"/>
        <v>296.70000000000073</v>
      </c>
      <c r="AH72" s="144">
        <f t="shared" si="308"/>
        <v>6409.4999999999982</v>
      </c>
      <c r="AI72" s="144">
        <f t="shared" si="308"/>
        <v>1926.2000000000007</v>
      </c>
      <c r="AJ72" s="144">
        <f t="shared" si="308"/>
        <v>375.60000000000218</v>
      </c>
      <c r="AK72" s="144">
        <f t="shared" si="308"/>
        <v>1376.7999999999993</v>
      </c>
      <c r="AL72" s="144">
        <f t="shared" si="309"/>
        <v>220.3</v>
      </c>
      <c r="AM72" s="144">
        <f t="shared" si="310"/>
        <v>555.5</v>
      </c>
      <c r="AN72" s="144">
        <f t="shared" si="310"/>
        <v>1952.3</v>
      </c>
      <c r="AO72" s="144">
        <f t="shared" si="310"/>
        <v>3623.1</v>
      </c>
      <c r="AP72" s="144">
        <f t="shared" si="310"/>
        <v>2840.3</v>
      </c>
      <c r="AQ72" s="144">
        <f t="shared" si="310"/>
        <v>4299.5</v>
      </c>
      <c r="AR72" s="144">
        <f t="shared" si="310"/>
        <v>290.5</v>
      </c>
      <c r="AS72" s="144">
        <f t="shared" si="310"/>
        <v>64.899999999999636</v>
      </c>
      <c r="AT72" s="144">
        <f t="shared" si="310"/>
        <v>6829.5000000000018</v>
      </c>
      <c r="AU72" s="144">
        <f t="shared" si="310"/>
        <v>1335.1999999999971</v>
      </c>
      <c r="AV72" s="144">
        <f t="shared" si="310"/>
        <v>2566.5</v>
      </c>
      <c r="AW72" s="144">
        <f t="shared" si="310"/>
        <v>4694.6000000000022</v>
      </c>
      <c r="AX72" s="144">
        <f t="shared" si="311"/>
        <v>292.5</v>
      </c>
      <c r="AY72" s="144">
        <f t="shared" si="312"/>
        <v>984.3</v>
      </c>
      <c r="AZ72" s="144">
        <f t="shared" si="312"/>
        <v>4623.2</v>
      </c>
      <c r="BA72" s="144">
        <f t="shared" si="312"/>
        <v>34206.199999999997</v>
      </c>
      <c r="BB72" s="144">
        <f t="shared" si="312"/>
        <v>13130.5</v>
      </c>
      <c r="BC72" s="144">
        <f t="shared" si="312"/>
        <v>11466.5</v>
      </c>
      <c r="BD72" s="144">
        <f t="shared" si="312"/>
        <v>14722</v>
      </c>
      <c r="BE72" s="144">
        <f t="shared" si="312"/>
        <v>23665.400000000009</v>
      </c>
      <c r="BF72" s="144">
        <f t="shared" si="312"/>
        <v>9255.2999999999884</v>
      </c>
      <c r="BG72" s="144">
        <f t="shared" si="312"/>
        <v>15563.900000000009</v>
      </c>
      <c r="BH72" s="144">
        <f t="shared" si="312"/>
        <v>15476.999999999985</v>
      </c>
      <c r="BI72" s="144">
        <f t="shared" si="312"/>
        <v>17931.100000000006</v>
      </c>
      <c r="BJ72" s="144">
        <f t="shared" si="313"/>
        <v>23.3</v>
      </c>
      <c r="BK72" s="144">
        <f t="shared" si="314"/>
        <v>656.40000000000009</v>
      </c>
      <c r="BL72" s="144">
        <f t="shared" si="314"/>
        <v>14387.3</v>
      </c>
      <c r="BM72" s="144">
        <f t="shared" si="314"/>
        <v>308.60000000000036</v>
      </c>
      <c r="BN72" s="144">
        <f t="shared" si="314"/>
        <v>39794.200000000004</v>
      </c>
      <c r="BO72" s="144">
        <f t="shared" si="314"/>
        <v>16018.099999999991</v>
      </c>
      <c r="BP72" s="144">
        <f t="shared" si="314"/>
        <v>10003.200000000012</v>
      </c>
      <c r="BQ72" s="144">
        <f t="shared" si="314"/>
        <v>17308.199999999997</v>
      </c>
      <c r="BR72" s="144">
        <f t="shared" si="314"/>
        <v>17623.399999999994</v>
      </c>
      <c r="BS72" s="144">
        <f t="shared" si="314"/>
        <v>5962.8000000000029</v>
      </c>
      <c r="BT72" s="144">
        <f t="shared" si="314"/>
        <v>26855.299999999988</v>
      </c>
      <c r="BU72" s="144">
        <f t="shared" si="314"/>
        <v>16405.800000000017</v>
      </c>
      <c r="BV72" s="144">
        <f t="shared" si="315"/>
        <v>30.6</v>
      </c>
      <c r="BW72" s="144">
        <f t="shared" si="316"/>
        <v>62.4</v>
      </c>
      <c r="BX72" s="144">
        <f t="shared" si="316"/>
        <v>17932.8</v>
      </c>
      <c r="BY72" s="144">
        <f t="shared" si="316"/>
        <v>9500</v>
      </c>
      <c r="BZ72" s="144">
        <f t="shared" si="316"/>
        <v>22200.399999999998</v>
      </c>
      <c r="CA72" s="144">
        <f t="shared" si="316"/>
        <v>26302</v>
      </c>
      <c r="CB72" s="144">
        <f t="shared" si="316"/>
        <v>15219.699999999997</v>
      </c>
      <c r="CC72" s="144">
        <f t="shared" si="316"/>
        <v>8869.9000000000087</v>
      </c>
      <c r="CD72" s="144">
        <f t="shared" si="316"/>
        <v>15312.599999999991</v>
      </c>
      <c r="CE72" s="144">
        <f t="shared" si="316"/>
        <v>22829.800000000017</v>
      </c>
      <c r="CF72" s="144">
        <f t="shared" si="316"/>
        <v>6582</v>
      </c>
      <c r="CG72" s="144">
        <f t="shared" si="316"/>
        <v>21309.899999999994</v>
      </c>
      <c r="CH72" s="144">
        <f t="shared" si="317"/>
        <v>403.6</v>
      </c>
      <c r="CI72" s="144">
        <f t="shared" si="318"/>
        <v>3837.6</v>
      </c>
      <c r="CJ72" s="144">
        <f t="shared" si="318"/>
        <v>18244.099999999999</v>
      </c>
      <c r="CK72" s="144">
        <f t="shared" si="318"/>
        <v>11684.8</v>
      </c>
      <c r="CL72" s="144">
        <f t="shared" si="318"/>
        <v>32663.9</v>
      </c>
      <c r="CM72" s="144">
        <f t="shared" si="318"/>
        <v>17028</v>
      </c>
      <c r="CN72" s="144">
        <f t="shared" si="318"/>
        <v>12547.100000000006</v>
      </c>
      <c r="CO72" s="144">
        <f t="shared" si="318"/>
        <v>13644.199999999997</v>
      </c>
      <c r="CP72" s="144">
        <f t="shared" si="318"/>
        <v>9905.3000000000029</v>
      </c>
      <c r="CQ72" s="144">
        <f t="shared" si="318"/>
        <v>20083.199999999983</v>
      </c>
      <c r="CR72" s="144">
        <f t="shared" si="318"/>
        <v>20172.5</v>
      </c>
      <c r="CS72" s="144">
        <f t="shared" si="318"/>
        <v>6621</v>
      </c>
      <c r="CT72" s="144">
        <f t="shared" si="319"/>
        <v>32.299999999999997</v>
      </c>
      <c r="CU72" s="144">
        <f t="shared" si="320"/>
        <v>6723.8</v>
      </c>
      <c r="CV72" s="144">
        <f t="shared" si="320"/>
        <v>7670.5</v>
      </c>
      <c r="CW72" s="144">
        <f t="shared" si="320"/>
        <v>23245.9</v>
      </c>
      <c r="CX72" s="144">
        <f t="shared" si="320"/>
        <v>23695</v>
      </c>
      <c r="CY72" s="144">
        <f t="shared" si="320"/>
        <v>30904.100000000006</v>
      </c>
      <c r="CZ72" s="144">
        <f t="shared" si="320"/>
        <v>11229.299999999988</v>
      </c>
      <c r="DA72" s="144">
        <f t="shared" si="320"/>
        <v>19113.800000000003</v>
      </c>
      <c r="DB72" s="144">
        <f t="shared" si="320"/>
        <v>17765.300000000003</v>
      </c>
      <c r="DC72" s="144">
        <f t="shared" si="320"/>
        <v>19989.799999999988</v>
      </c>
      <c r="DD72" s="144">
        <f t="shared" si="320"/>
        <v>8497.9000000000233</v>
      </c>
      <c r="DE72" s="144">
        <f t="shared" si="320"/>
        <v>19154.199999999983</v>
      </c>
      <c r="DF72" s="144">
        <f t="shared" si="321"/>
        <v>269.10000000000002</v>
      </c>
      <c r="DG72" s="144">
        <f t="shared" si="322"/>
        <v>16920.5</v>
      </c>
      <c r="DH72" s="144">
        <f t="shared" si="322"/>
        <v>17127.700000000004</v>
      </c>
      <c r="DI72" s="144">
        <f t="shared" si="322"/>
        <v>19670.799999999996</v>
      </c>
      <c r="DJ72" s="144">
        <f t="shared" si="322"/>
        <v>11212.599999999999</v>
      </c>
      <c r="DK72" s="144">
        <f t="shared" si="322"/>
        <v>25273.600000000006</v>
      </c>
      <c r="DL72" s="144">
        <f t="shared" si="322"/>
        <v>18702.699999999997</v>
      </c>
      <c r="DM72" s="144">
        <f t="shared" si="322"/>
        <v>20062.5</v>
      </c>
      <c r="DN72" s="144">
        <f t="shared" si="322"/>
        <v>14043.600000000006</v>
      </c>
      <c r="DO72" s="144">
        <f t="shared" si="322"/>
        <v>26680.399999999994</v>
      </c>
      <c r="DP72" s="144">
        <f t="shared" si="322"/>
        <v>9823</v>
      </c>
      <c r="DQ72" s="144">
        <f t="shared" si="322"/>
        <v>23811.581643909973</v>
      </c>
      <c r="DR72" s="144">
        <f t="shared" si="323"/>
        <v>367.9</v>
      </c>
      <c r="DS72" s="144">
        <f t="shared" si="324"/>
        <v>13728.2</v>
      </c>
      <c r="DT72" s="144">
        <f t="shared" si="324"/>
        <v>13155.4</v>
      </c>
      <c r="DU72" s="144">
        <f t="shared" si="324"/>
        <v>2353.4000000000015</v>
      </c>
      <c r="DV72" s="144">
        <f t="shared" si="324"/>
        <v>39910.499999999993</v>
      </c>
      <c r="DW72" s="144">
        <f t="shared" si="324"/>
        <v>7828</v>
      </c>
      <c r="DX72" s="144">
        <f t="shared" si="324"/>
        <v>35832.800000000003</v>
      </c>
      <c r="DY72" s="144">
        <f t="shared" si="324"/>
        <v>10868.800000000003</v>
      </c>
      <c r="DZ72" s="144">
        <f t="shared" si="324"/>
        <v>27568.899999999994</v>
      </c>
      <c r="EA72" s="144">
        <f t="shared" si="324"/>
        <v>6727.1000000000058</v>
      </c>
      <c r="EB72" s="144">
        <f t="shared" si="324"/>
        <v>22126.200000000012</v>
      </c>
      <c r="EC72" s="144">
        <f t="shared" si="324"/>
        <v>22558.682996340009</v>
      </c>
      <c r="ED72" s="144">
        <f t="shared" si="325"/>
        <v>4395.8999999999996</v>
      </c>
      <c r="EE72" s="144">
        <f t="shared" si="326"/>
        <v>12011.300000000001</v>
      </c>
      <c r="EF72" s="144">
        <f t="shared" si="326"/>
        <v>15201</v>
      </c>
      <c r="EG72" s="144">
        <f t="shared" si="343"/>
        <v>4974.2000000000007</v>
      </c>
      <c r="EH72" s="144">
        <f t="shared" si="343"/>
        <v>35037.200000000004</v>
      </c>
      <c r="EI72" s="144">
        <f t="shared" si="343"/>
        <v>20409.099999999991</v>
      </c>
      <c r="EJ72" s="144">
        <f t="shared" si="344"/>
        <v>19681.699999999997</v>
      </c>
      <c r="EK72" s="144">
        <f t="shared" si="344"/>
        <v>8711</v>
      </c>
      <c r="EL72" s="144">
        <f t="shared" si="344"/>
        <v>27182.899999999994</v>
      </c>
      <c r="EM72" s="144">
        <f t="shared" si="344"/>
        <v>8462.7000000000116</v>
      </c>
      <c r="EN72" s="144">
        <f t="shared" si="328"/>
        <v>28327.600000000006</v>
      </c>
      <c r="EO72" s="144">
        <f t="shared" si="329"/>
        <v>17389.087919199985</v>
      </c>
      <c r="EP72" s="144">
        <f t="shared" si="330"/>
        <v>329.9</v>
      </c>
      <c r="EQ72" s="144">
        <f t="shared" si="331"/>
        <v>12091.6</v>
      </c>
      <c r="ER72" s="144">
        <f t="shared" si="332"/>
        <v>26059.1</v>
      </c>
      <c r="ES72" s="144">
        <f t="shared" si="333"/>
        <v>29826.299999999996</v>
      </c>
      <c r="ET72" s="144">
        <f t="shared" si="333"/>
        <v>23115.300000000003</v>
      </c>
      <c r="EU72" s="144">
        <f t="shared" si="333"/>
        <v>23483.400000000009</v>
      </c>
      <c r="EV72" s="144">
        <f t="shared" si="333"/>
        <v>17779.399999999994</v>
      </c>
      <c r="EW72" s="144">
        <f t="shared" si="333"/>
        <v>21745.299999999988</v>
      </c>
      <c r="EX72" s="144">
        <f t="shared" ref="EX72:FA104" si="345">IF(EX21="","",EX21-EW21)</f>
        <v>8833.8000000000175</v>
      </c>
      <c r="EY72" s="144">
        <f t="shared" si="345"/>
        <v>14847.899999999994</v>
      </c>
      <c r="EZ72" s="144">
        <f t="shared" si="345"/>
        <v>19527.660175280005</v>
      </c>
      <c r="FA72" s="144">
        <f t="shared" si="345"/>
        <v>10164.171982639993</v>
      </c>
      <c r="FB72" s="144">
        <f t="shared" si="335"/>
        <v>1065.42454701</v>
      </c>
      <c r="FC72" s="144">
        <f t="shared" si="336"/>
        <v>12035.97545299</v>
      </c>
      <c r="FD72" s="144">
        <f t="shared" si="336"/>
        <v>20676.706608250002</v>
      </c>
      <c r="FE72" s="144">
        <f t="shared" si="336"/>
        <v>3469.1913408399996</v>
      </c>
      <c r="FF72" s="144">
        <f t="shared" si="336"/>
        <v>51438.980939050001</v>
      </c>
      <c r="FG72" s="144">
        <f t="shared" si="336"/>
        <v>9171.908807920001</v>
      </c>
      <c r="FH72" s="144">
        <f t="shared" ref="FH72:FJ104" si="346">FH21-FG21</f>
        <v>9893.7850667299936</v>
      </c>
      <c r="FI72" s="144">
        <f t="shared" si="346"/>
        <v>43799.672347809988</v>
      </c>
      <c r="FJ72" s="144">
        <f t="shared" si="346"/>
        <v>7022.8817800999968</v>
      </c>
      <c r="FK72" s="144">
        <f t="shared" si="338"/>
        <v>8720.9968210000079</v>
      </c>
      <c r="FL72" s="144">
        <f t="shared" si="339"/>
        <v>25222.284887379996</v>
      </c>
      <c r="FM72" s="144">
        <f t="shared" si="339"/>
        <v>22820.938167699991</v>
      </c>
      <c r="FN72" s="144">
        <f t="shared" si="340"/>
        <v>1139.5</v>
      </c>
      <c r="FO72" s="144">
        <f t="shared" si="341"/>
        <v>12871.18426249</v>
      </c>
      <c r="FP72" s="144">
        <f t="shared" si="341"/>
        <v>21890.36269224</v>
      </c>
      <c r="FQ72" s="144">
        <f t="shared" si="341"/>
        <v>27322.512065340001</v>
      </c>
      <c r="FR72" s="144">
        <f t="shared" si="341"/>
        <v>29439.712871139993</v>
      </c>
      <c r="FS72" s="144">
        <f t="shared" si="341"/>
        <v>34308.408416719991</v>
      </c>
      <c r="FT72" s="144">
        <f t="shared" ref="FT72:FW104" si="347">FT21-FS21</f>
        <v>20217.440389639989</v>
      </c>
      <c r="FU72" s="144">
        <f t="shared" si="347"/>
        <v>6069.7937678699964</v>
      </c>
      <c r="FV72" s="144">
        <f t="shared" si="347"/>
        <v>13571.843362259999</v>
      </c>
      <c r="FW72" s="144">
        <f t="shared" si="347"/>
        <v>7956.1372758900397</v>
      </c>
    </row>
    <row r="73" spans="1:179" x14ac:dyDescent="0.25">
      <c r="A73" s="144" t="s">
        <v>153</v>
      </c>
      <c r="B73" s="144">
        <f t="shared" si="303"/>
        <v>0</v>
      </c>
      <c r="C73" s="144">
        <f t="shared" ref="C73:M88" si="348">C22-B22</f>
        <v>0</v>
      </c>
      <c r="D73" s="144">
        <f t="shared" si="348"/>
        <v>12</v>
      </c>
      <c r="E73" s="144">
        <f t="shared" si="348"/>
        <v>0</v>
      </c>
      <c r="F73" s="144">
        <f t="shared" si="348"/>
        <v>0</v>
      </c>
      <c r="G73" s="144">
        <f t="shared" si="348"/>
        <v>78</v>
      </c>
      <c r="H73" s="144">
        <f t="shared" si="348"/>
        <v>0</v>
      </c>
      <c r="I73" s="144">
        <f t="shared" si="348"/>
        <v>10</v>
      </c>
      <c r="J73" s="144">
        <f t="shared" si="348"/>
        <v>67.5</v>
      </c>
      <c r="K73" s="144">
        <f t="shared" si="348"/>
        <v>5.4000000000000057</v>
      </c>
      <c r="L73" s="144">
        <f t="shared" si="348"/>
        <v>308</v>
      </c>
      <c r="M73" s="144">
        <f t="shared" si="348"/>
        <v>83.600000000000023</v>
      </c>
      <c r="N73" s="144">
        <f t="shared" si="305"/>
        <v>0</v>
      </c>
      <c r="O73" s="144">
        <f t="shared" ref="O73:Y88" si="349">O22-N22</f>
        <v>0</v>
      </c>
      <c r="P73" s="144">
        <f t="shared" si="349"/>
        <v>40</v>
      </c>
      <c r="Q73" s="144">
        <f t="shared" si="349"/>
        <v>15</v>
      </c>
      <c r="R73" s="144">
        <f t="shared" si="349"/>
        <v>0</v>
      </c>
      <c r="S73" s="144">
        <f t="shared" si="349"/>
        <v>40</v>
      </c>
      <c r="T73" s="144">
        <f t="shared" si="349"/>
        <v>59.199999999999989</v>
      </c>
      <c r="U73" s="144">
        <f t="shared" si="349"/>
        <v>0</v>
      </c>
      <c r="V73" s="144">
        <f t="shared" si="349"/>
        <v>4.7000000000000171</v>
      </c>
      <c r="W73" s="144">
        <f t="shared" si="349"/>
        <v>0</v>
      </c>
      <c r="X73" s="144">
        <f t="shared" si="349"/>
        <v>50</v>
      </c>
      <c r="Y73" s="144">
        <f t="shared" si="349"/>
        <v>41</v>
      </c>
      <c r="Z73" s="144">
        <f t="shared" si="307"/>
        <v>0</v>
      </c>
      <c r="AA73" s="144">
        <f t="shared" ref="AA73:AK88" si="350">AA22-Z22</f>
        <v>40</v>
      </c>
      <c r="AB73" s="144">
        <f t="shared" si="350"/>
        <v>0</v>
      </c>
      <c r="AC73" s="144">
        <f t="shared" si="350"/>
        <v>6</v>
      </c>
      <c r="AD73" s="144">
        <f t="shared" si="350"/>
        <v>139</v>
      </c>
      <c r="AE73" s="144">
        <f t="shared" si="350"/>
        <v>0</v>
      </c>
      <c r="AF73" s="144">
        <f t="shared" si="350"/>
        <v>126.80000000000001</v>
      </c>
      <c r="AG73" s="144">
        <f t="shared" si="350"/>
        <v>0</v>
      </c>
      <c r="AH73" s="144">
        <f t="shared" si="350"/>
        <v>0</v>
      </c>
      <c r="AI73" s="144">
        <f t="shared" si="350"/>
        <v>0</v>
      </c>
      <c r="AJ73" s="144">
        <f t="shared" si="350"/>
        <v>0</v>
      </c>
      <c r="AK73" s="144">
        <f t="shared" si="350"/>
        <v>167.59999999999997</v>
      </c>
      <c r="AL73" s="144">
        <f t="shared" si="309"/>
        <v>0</v>
      </c>
      <c r="AM73" s="144">
        <f t="shared" ref="AM73:AW88" si="351">AM22-AL22</f>
        <v>0</v>
      </c>
      <c r="AN73" s="144">
        <f t="shared" si="351"/>
        <v>0</v>
      </c>
      <c r="AO73" s="144">
        <f t="shared" si="351"/>
        <v>0</v>
      </c>
      <c r="AP73" s="144">
        <f t="shared" si="351"/>
        <v>0</v>
      </c>
      <c r="AQ73" s="144">
        <f t="shared" si="351"/>
        <v>0</v>
      </c>
      <c r="AR73" s="144">
        <f t="shared" si="351"/>
        <v>0</v>
      </c>
      <c r="AS73" s="144">
        <f t="shared" si="351"/>
        <v>0</v>
      </c>
      <c r="AT73" s="144">
        <f t="shared" si="351"/>
        <v>0</v>
      </c>
      <c r="AU73" s="144">
        <f t="shared" si="351"/>
        <v>0</v>
      </c>
      <c r="AV73" s="144">
        <f t="shared" si="351"/>
        <v>1481.7</v>
      </c>
      <c r="AW73" s="144">
        <f t="shared" si="351"/>
        <v>2645.8</v>
      </c>
      <c r="AX73" s="144">
        <f t="shared" si="311"/>
        <v>0</v>
      </c>
      <c r="AY73" s="144">
        <f t="shared" ref="AY73:BI88" si="352">AY22-AX22</f>
        <v>0</v>
      </c>
      <c r="AZ73" s="144">
        <f t="shared" si="352"/>
        <v>22</v>
      </c>
      <c r="BA73" s="144">
        <f t="shared" si="352"/>
        <v>81</v>
      </c>
      <c r="BB73" s="144">
        <f t="shared" si="352"/>
        <v>0</v>
      </c>
      <c r="BC73" s="144">
        <f t="shared" si="352"/>
        <v>0</v>
      </c>
      <c r="BD73" s="144">
        <f t="shared" si="352"/>
        <v>46</v>
      </c>
      <c r="BE73" s="144">
        <f t="shared" si="352"/>
        <v>16</v>
      </c>
      <c r="BF73" s="144">
        <f t="shared" si="352"/>
        <v>113.39999999999998</v>
      </c>
      <c r="BG73" s="144">
        <f t="shared" si="352"/>
        <v>955.50000000000011</v>
      </c>
      <c r="BH73" s="144">
        <f t="shared" si="352"/>
        <v>55.5</v>
      </c>
      <c r="BI73" s="144">
        <f t="shared" si="352"/>
        <v>0</v>
      </c>
      <c r="BJ73" s="144">
        <f t="shared" si="313"/>
        <v>0</v>
      </c>
      <c r="BK73" s="144">
        <f t="shared" ref="BK73:BU88" si="353">BK22-BJ22</f>
        <v>0</v>
      </c>
      <c r="BL73" s="144">
        <f t="shared" si="353"/>
        <v>15.5</v>
      </c>
      <c r="BM73" s="144">
        <f t="shared" si="353"/>
        <v>0</v>
      </c>
      <c r="BN73" s="144">
        <f t="shared" si="353"/>
        <v>0</v>
      </c>
      <c r="BO73" s="144">
        <f t="shared" si="353"/>
        <v>38</v>
      </c>
      <c r="BP73" s="144">
        <f t="shared" si="353"/>
        <v>25</v>
      </c>
      <c r="BQ73" s="144">
        <f t="shared" si="353"/>
        <v>0</v>
      </c>
      <c r="BR73" s="144">
        <f t="shared" si="353"/>
        <v>85</v>
      </c>
      <c r="BS73" s="144">
        <f t="shared" si="353"/>
        <v>75.5</v>
      </c>
      <c r="BT73" s="144">
        <f t="shared" si="353"/>
        <v>56.300000000000011</v>
      </c>
      <c r="BU73" s="144">
        <f t="shared" si="353"/>
        <v>0</v>
      </c>
      <c r="BV73" s="144">
        <f t="shared" si="315"/>
        <v>0</v>
      </c>
      <c r="BW73" s="144">
        <f t="shared" ref="BW73:CG88" si="354">BW22-BV22</f>
        <v>30</v>
      </c>
      <c r="BX73" s="144">
        <f t="shared" si="354"/>
        <v>0</v>
      </c>
      <c r="BY73" s="144">
        <f t="shared" si="354"/>
        <v>0</v>
      </c>
      <c r="BZ73" s="144">
        <f t="shared" si="354"/>
        <v>0</v>
      </c>
      <c r="CA73" s="144">
        <f t="shared" si="354"/>
        <v>0</v>
      </c>
      <c r="CB73" s="144">
        <f t="shared" si="354"/>
        <v>53</v>
      </c>
      <c r="CC73" s="144">
        <f t="shared" si="354"/>
        <v>0</v>
      </c>
      <c r="CD73" s="144">
        <f t="shared" si="354"/>
        <v>3848.6</v>
      </c>
      <c r="CE73" s="144">
        <f t="shared" si="354"/>
        <v>0</v>
      </c>
      <c r="CF73" s="144">
        <f t="shared" si="354"/>
        <v>1.7000000000002728</v>
      </c>
      <c r="CG73" s="144">
        <f t="shared" si="354"/>
        <v>0</v>
      </c>
      <c r="CH73" s="144">
        <f t="shared" si="317"/>
        <v>0</v>
      </c>
      <c r="CI73" s="144">
        <f t="shared" ref="CI73:CS88" si="355">CI22-CH22</f>
        <v>0</v>
      </c>
      <c r="CJ73" s="144">
        <f t="shared" si="355"/>
        <v>0</v>
      </c>
      <c r="CK73" s="144">
        <f t="shared" si="355"/>
        <v>0</v>
      </c>
      <c r="CL73" s="144">
        <f t="shared" si="355"/>
        <v>0</v>
      </c>
      <c r="CM73" s="144">
        <f t="shared" si="355"/>
        <v>0</v>
      </c>
      <c r="CN73" s="144">
        <f t="shared" si="355"/>
        <v>0</v>
      </c>
      <c r="CO73" s="144">
        <f t="shared" si="355"/>
        <v>0</v>
      </c>
      <c r="CP73" s="144">
        <f t="shared" si="355"/>
        <v>0</v>
      </c>
      <c r="CQ73" s="144">
        <f t="shared" si="355"/>
        <v>292.2</v>
      </c>
      <c r="CR73" s="144">
        <f t="shared" si="355"/>
        <v>0.10000000000002274</v>
      </c>
      <c r="CS73" s="144">
        <f t="shared" si="355"/>
        <v>820.90000000000009</v>
      </c>
      <c r="CT73" s="144">
        <f t="shared" si="319"/>
        <v>0</v>
      </c>
      <c r="CU73" s="144">
        <f t="shared" ref="CU73:DE88" si="356">CU22-CT22</f>
        <v>0</v>
      </c>
      <c r="CV73" s="144">
        <f t="shared" si="356"/>
        <v>0</v>
      </c>
      <c r="CW73" s="144">
        <f t="shared" si="356"/>
        <v>0</v>
      </c>
      <c r="CX73" s="144">
        <f t="shared" si="356"/>
        <v>0</v>
      </c>
      <c r="CY73" s="144">
        <f t="shared" si="356"/>
        <v>0</v>
      </c>
      <c r="CZ73" s="144">
        <f t="shared" si="356"/>
        <v>780.5</v>
      </c>
      <c r="DA73" s="144">
        <f t="shared" si="356"/>
        <v>0</v>
      </c>
      <c r="DB73" s="144">
        <f t="shared" si="356"/>
        <v>620.70000000000005</v>
      </c>
      <c r="DC73" s="144">
        <f t="shared" si="356"/>
        <v>0</v>
      </c>
      <c r="DD73" s="144">
        <f t="shared" si="356"/>
        <v>0</v>
      </c>
      <c r="DE73" s="144">
        <f t="shared" si="356"/>
        <v>1058.8</v>
      </c>
      <c r="DF73" s="144">
        <f t="shared" si="321"/>
        <v>0</v>
      </c>
      <c r="DG73" s="144">
        <f t="shared" ref="DG73:DQ88" si="357">DG22-DF22</f>
        <v>69.3</v>
      </c>
      <c r="DH73" s="144">
        <f t="shared" si="357"/>
        <v>0</v>
      </c>
      <c r="DI73" s="144">
        <f t="shared" si="357"/>
        <v>0</v>
      </c>
      <c r="DJ73" s="144">
        <f t="shared" si="357"/>
        <v>43.8</v>
      </c>
      <c r="DK73" s="144">
        <f t="shared" si="357"/>
        <v>726.19999999999993</v>
      </c>
      <c r="DL73" s="144">
        <f t="shared" si="357"/>
        <v>0</v>
      </c>
      <c r="DM73" s="144">
        <f t="shared" si="357"/>
        <v>2.8000000000000682</v>
      </c>
      <c r="DN73" s="144">
        <f t="shared" si="357"/>
        <v>16.799999999999955</v>
      </c>
      <c r="DO73" s="144">
        <f t="shared" si="357"/>
        <v>60.600000000000023</v>
      </c>
      <c r="DP73" s="144">
        <f t="shared" si="357"/>
        <v>48.700000000000045</v>
      </c>
      <c r="DQ73" s="144">
        <f t="shared" si="357"/>
        <v>-225.02542678000032</v>
      </c>
      <c r="DR73" s="144">
        <f t="shared" si="323"/>
        <v>4479.3999999999996</v>
      </c>
      <c r="DS73" s="144">
        <f t="shared" ref="DS73:EC88" si="358">DS22-DR22</f>
        <v>0.1000000000003638</v>
      </c>
      <c r="DT73" s="144">
        <f t="shared" si="358"/>
        <v>0</v>
      </c>
      <c r="DU73" s="144">
        <f t="shared" si="358"/>
        <v>0</v>
      </c>
      <c r="DV73" s="144">
        <f t="shared" si="358"/>
        <v>136.39999999999964</v>
      </c>
      <c r="DW73" s="144">
        <f t="shared" si="358"/>
        <v>0</v>
      </c>
      <c r="DX73" s="144">
        <f t="shared" si="358"/>
        <v>-136.39999999999964</v>
      </c>
      <c r="DY73" s="144">
        <f t="shared" si="358"/>
        <v>0</v>
      </c>
      <c r="DZ73" s="144">
        <f t="shared" si="358"/>
        <v>0</v>
      </c>
      <c r="EA73" s="144">
        <f t="shared" si="358"/>
        <v>0</v>
      </c>
      <c r="EB73" s="144">
        <f t="shared" si="358"/>
        <v>0</v>
      </c>
      <c r="EC73" s="144">
        <f t="shared" si="358"/>
        <v>2366.8377279900005</v>
      </c>
      <c r="ED73" s="144">
        <f t="shared" si="325"/>
        <v>5884.8</v>
      </c>
      <c r="EE73" s="144">
        <f t="shared" ref="EE73:EF88" si="359">EE22-ED22</f>
        <v>0</v>
      </c>
      <c r="EF73" s="144">
        <f t="shared" si="359"/>
        <v>0</v>
      </c>
      <c r="EG73" s="144">
        <f t="shared" si="343"/>
        <v>0</v>
      </c>
      <c r="EH73" s="144">
        <f t="shared" si="343"/>
        <v>0</v>
      </c>
      <c r="EI73" s="144">
        <f t="shared" si="343"/>
        <v>0</v>
      </c>
      <c r="EJ73" s="144">
        <f t="shared" si="343"/>
        <v>450</v>
      </c>
      <c r="EK73" s="144">
        <f t="shared" si="343"/>
        <v>0</v>
      </c>
      <c r="EL73" s="144">
        <f t="shared" si="343"/>
        <v>0</v>
      </c>
      <c r="EM73" s="144">
        <f t="shared" si="344"/>
        <v>479.09999999999945</v>
      </c>
      <c r="EN73" s="144">
        <f t="shared" si="328"/>
        <v>0</v>
      </c>
      <c r="EO73" s="144">
        <f t="shared" si="329"/>
        <v>240.36919543000113</v>
      </c>
      <c r="EP73" s="144">
        <f t="shared" si="330"/>
        <v>0</v>
      </c>
      <c r="EQ73" s="144">
        <f t="shared" si="331"/>
        <v>0</v>
      </c>
      <c r="ER73" s="144">
        <f t="shared" si="332"/>
        <v>517.9</v>
      </c>
      <c r="ES73" s="144">
        <f t="shared" si="333"/>
        <v>952.30000000000007</v>
      </c>
      <c r="ET73" s="144">
        <f t="shared" si="333"/>
        <v>0</v>
      </c>
      <c r="EU73" s="144">
        <f t="shared" si="333"/>
        <v>0</v>
      </c>
      <c r="EV73" s="144">
        <f t="shared" si="333"/>
        <v>0</v>
      </c>
      <c r="EW73" s="144">
        <f t="shared" si="333"/>
        <v>0</v>
      </c>
      <c r="EX73" s="144">
        <f t="shared" si="345"/>
        <v>0</v>
      </c>
      <c r="EY73" s="144">
        <f t="shared" si="345"/>
        <v>0</v>
      </c>
      <c r="EZ73" s="144">
        <f t="shared" si="345"/>
        <v>-3.177850999986731E-2</v>
      </c>
      <c r="FA73" s="144">
        <f t="shared" si="345"/>
        <v>29939</v>
      </c>
      <c r="FB73" s="144">
        <f t="shared" si="335"/>
        <v>0</v>
      </c>
      <c r="FC73" s="144">
        <f t="shared" si="336"/>
        <v>0</v>
      </c>
      <c r="FD73" s="144">
        <f t="shared" si="336"/>
        <v>30052.51</v>
      </c>
      <c r="FE73" s="144">
        <f t="shared" si="336"/>
        <v>323.16500000000087</v>
      </c>
      <c r="FF73" s="144">
        <f t="shared" si="336"/>
        <v>0</v>
      </c>
      <c r="FG73" s="144">
        <f t="shared" si="336"/>
        <v>0</v>
      </c>
      <c r="FH73" s="144">
        <f t="shared" si="346"/>
        <v>24000.000000000004</v>
      </c>
      <c r="FI73" s="144">
        <f t="shared" si="346"/>
        <v>46000</v>
      </c>
      <c r="FJ73" s="144">
        <f t="shared" si="346"/>
        <v>0</v>
      </c>
      <c r="FK73" s="144">
        <f t="shared" si="338"/>
        <v>0</v>
      </c>
      <c r="FL73" s="144">
        <f t="shared" si="339"/>
        <v>0</v>
      </c>
      <c r="FM73" s="144">
        <f t="shared" si="339"/>
        <v>0</v>
      </c>
      <c r="FN73" s="144">
        <f t="shared" si="340"/>
        <v>0</v>
      </c>
      <c r="FO73" s="144">
        <f t="shared" si="341"/>
        <v>0</v>
      </c>
      <c r="FP73" s="144">
        <f t="shared" si="341"/>
        <v>0</v>
      </c>
      <c r="FQ73" s="144">
        <f t="shared" si="341"/>
        <v>0</v>
      </c>
      <c r="FR73" s="144">
        <f t="shared" si="341"/>
        <v>75000</v>
      </c>
      <c r="FS73" s="144">
        <f t="shared" si="341"/>
        <v>0</v>
      </c>
      <c r="FT73" s="144">
        <f t="shared" si="347"/>
        <v>0</v>
      </c>
      <c r="FU73" s="144">
        <f t="shared" si="347"/>
        <v>0</v>
      </c>
      <c r="FV73" s="144">
        <f t="shared" si="347"/>
        <v>0</v>
      </c>
      <c r="FW73" s="144">
        <f t="shared" si="347"/>
        <v>0</v>
      </c>
    </row>
    <row r="74" spans="1:179" x14ac:dyDescent="0.25">
      <c r="A74" s="144" t="s">
        <v>154</v>
      </c>
      <c r="B74" s="144">
        <f t="shared" si="303"/>
        <v>165441</v>
      </c>
      <c r="C74" s="144">
        <f t="shared" si="348"/>
        <v>115328.20000000001</v>
      </c>
      <c r="D74" s="144">
        <f t="shared" si="348"/>
        <v>177808.39999999997</v>
      </c>
      <c r="E74" s="144">
        <f t="shared" si="348"/>
        <v>95186.5</v>
      </c>
      <c r="F74" s="144">
        <f t="shared" si="348"/>
        <v>118372.20000000007</v>
      </c>
      <c r="G74" s="144">
        <f t="shared" si="348"/>
        <v>108065</v>
      </c>
      <c r="H74" s="144">
        <f t="shared" si="348"/>
        <v>150784.59999999998</v>
      </c>
      <c r="I74" s="144">
        <f t="shared" si="348"/>
        <v>113886.19999999995</v>
      </c>
      <c r="J74" s="144">
        <f t="shared" si="348"/>
        <v>205283.79999999993</v>
      </c>
      <c r="K74" s="144">
        <f t="shared" si="348"/>
        <v>132677.30000000005</v>
      </c>
      <c r="L74" s="144">
        <f t="shared" si="348"/>
        <v>135851.10000000009</v>
      </c>
      <c r="M74" s="144">
        <f t="shared" si="348"/>
        <v>240726.09999999986</v>
      </c>
      <c r="N74" s="144">
        <f t="shared" si="305"/>
        <v>195743.8</v>
      </c>
      <c r="O74" s="144">
        <f t="shared" si="349"/>
        <v>123630.29999999999</v>
      </c>
      <c r="P74" s="144">
        <f t="shared" si="349"/>
        <v>219833.70000000007</v>
      </c>
      <c r="Q74" s="144">
        <f t="shared" si="349"/>
        <v>112591.19999999995</v>
      </c>
      <c r="R74" s="144">
        <f t="shared" si="349"/>
        <v>144500.80000000005</v>
      </c>
      <c r="S74" s="144">
        <f t="shared" si="349"/>
        <v>133572.29999999993</v>
      </c>
      <c r="T74" s="144">
        <f t="shared" si="349"/>
        <v>166454.59999999998</v>
      </c>
      <c r="U74" s="144">
        <f t="shared" si="349"/>
        <v>141955.80000000005</v>
      </c>
      <c r="V74" s="144">
        <f t="shared" si="349"/>
        <v>216430.89999999991</v>
      </c>
      <c r="W74" s="144">
        <f t="shared" si="349"/>
        <v>169784.20000000019</v>
      </c>
      <c r="X74" s="144">
        <f t="shared" si="349"/>
        <v>161081.39999999991</v>
      </c>
      <c r="Y74" s="144">
        <f t="shared" si="349"/>
        <v>241553.60000000009</v>
      </c>
      <c r="Z74" s="144">
        <f t="shared" si="307"/>
        <v>205250.9</v>
      </c>
      <c r="AA74" s="144">
        <f t="shared" si="350"/>
        <v>150603.69999999998</v>
      </c>
      <c r="AB74" s="144">
        <f t="shared" si="350"/>
        <v>222002.40000000002</v>
      </c>
      <c r="AC74" s="144">
        <f t="shared" si="350"/>
        <v>170011.59999999998</v>
      </c>
      <c r="AD74" s="144">
        <f t="shared" si="350"/>
        <v>164697.30000000005</v>
      </c>
      <c r="AE74" s="144">
        <f t="shared" si="350"/>
        <v>169055.49999999988</v>
      </c>
      <c r="AF74" s="144">
        <f t="shared" si="350"/>
        <v>201562.32000000007</v>
      </c>
      <c r="AG74" s="144">
        <f t="shared" si="350"/>
        <v>168554</v>
      </c>
      <c r="AH74" s="144">
        <f t="shared" si="350"/>
        <v>257070.40000000014</v>
      </c>
      <c r="AI74" s="144">
        <f t="shared" si="350"/>
        <v>169679.5</v>
      </c>
      <c r="AJ74" s="144">
        <f t="shared" si="350"/>
        <v>200507.69999999995</v>
      </c>
      <c r="AK74" s="144">
        <f t="shared" si="350"/>
        <v>381436.59999999986</v>
      </c>
      <c r="AL74" s="144">
        <f t="shared" si="309"/>
        <v>265286.2</v>
      </c>
      <c r="AM74" s="144">
        <f t="shared" si="351"/>
        <v>188762.2</v>
      </c>
      <c r="AN74" s="144">
        <f t="shared" si="351"/>
        <v>250369.40000000002</v>
      </c>
      <c r="AO74" s="144">
        <f t="shared" si="351"/>
        <v>203532.59999999998</v>
      </c>
      <c r="AP74" s="144">
        <f t="shared" si="351"/>
        <v>212730.59999999998</v>
      </c>
      <c r="AQ74" s="144">
        <f t="shared" si="351"/>
        <v>198807.5</v>
      </c>
      <c r="AR74" s="144">
        <f t="shared" si="351"/>
        <v>250939.19999999995</v>
      </c>
      <c r="AS74" s="144">
        <f t="shared" si="351"/>
        <v>210153.60000000009</v>
      </c>
      <c r="AT74" s="144">
        <f t="shared" si="351"/>
        <v>270012.80000000005</v>
      </c>
      <c r="AU74" s="144">
        <f t="shared" si="351"/>
        <v>218246.10000000009</v>
      </c>
      <c r="AV74" s="144">
        <f t="shared" si="351"/>
        <v>258802.79999999981</v>
      </c>
      <c r="AW74" s="144">
        <f t="shared" si="351"/>
        <v>408662.79999999981</v>
      </c>
      <c r="AX74" s="144">
        <f t="shared" si="311"/>
        <v>294977.3</v>
      </c>
      <c r="AY74" s="144">
        <f t="shared" si="352"/>
        <v>265902.3</v>
      </c>
      <c r="AZ74" s="144">
        <f t="shared" si="352"/>
        <v>344262.30000000005</v>
      </c>
      <c r="BA74" s="144">
        <f t="shared" si="352"/>
        <v>247443.20000000007</v>
      </c>
      <c r="BB74" s="144">
        <f t="shared" si="352"/>
        <v>248292.5</v>
      </c>
      <c r="BC74" s="144">
        <f t="shared" si="352"/>
        <v>268390.89999999991</v>
      </c>
      <c r="BD74" s="144">
        <f t="shared" si="352"/>
        <v>274067.80000001006</v>
      </c>
      <c r="BE74" s="144">
        <f t="shared" si="352"/>
        <v>243065.79999999003</v>
      </c>
      <c r="BF74" s="144">
        <f t="shared" si="352"/>
        <v>356077.89999999991</v>
      </c>
      <c r="BG74" s="144">
        <f t="shared" si="352"/>
        <v>261295.89999999991</v>
      </c>
      <c r="BH74" s="144">
        <f t="shared" si="352"/>
        <v>323817.5</v>
      </c>
      <c r="BI74" s="144">
        <f t="shared" si="352"/>
        <v>596789.10000000009</v>
      </c>
      <c r="BJ74" s="144">
        <f t="shared" si="313"/>
        <v>347703.3</v>
      </c>
      <c r="BK74" s="144">
        <f t="shared" si="353"/>
        <v>273176.39999999997</v>
      </c>
      <c r="BL74" s="144">
        <f t="shared" si="353"/>
        <v>366770.30000000005</v>
      </c>
      <c r="BM74" s="144">
        <f t="shared" si="353"/>
        <v>262090.60000009998</v>
      </c>
      <c r="BN74" s="144">
        <f t="shared" si="353"/>
        <v>290959.39999990002</v>
      </c>
      <c r="BO74" s="144">
        <f t="shared" si="353"/>
        <v>297170.10000000009</v>
      </c>
      <c r="BP74" s="144">
        <f t="shared" si="353"/>
        <v>307365.70000000997</v>
      </c>
      <c r="BQ74" s="144">
        <f t="shared" si="353"/>
        <v>265269.49999998976</v>
      </c>
      <c r="BR74" s="144">
        <f t="shared" si="353"/>
        <v>367110</v>
      </c>
      <c r="BS74" s="144">
        <f t="shared" si="353"/>
        <v>292548.80000000028</v>
      </c>
      <c r="BT74" s="144">
        <f t="shared" si="353"/>
        <v>292387.19999999972</v>
      </c>
      <c r="BU74" s="144">
        <f t="shared" si="353"/>
        <v>507243.40000000037</v>
      </c>
      <c r="BV74" s="144">
        <f t="shared" si="315"/>
        <v>403317.3</v>
      </c>
      <c r="BW74" s="144">
        <f t="shared" si="354"/>
        <v>295255.7</v>
      </c>
      <c r="BX74" s="144">
        <f t="shared" si="354"/>
        <v>373653.89999999991</v>
      </c>
      <c r="BY74" s="144">
        <f t="shared" si="354"/>
        <v>279197.20000010007</v>
      </c>
      <c r="BZ74" s="144">
        <f t="shared" si="354"/>
        <v>309113.09999990999</v>
      </c>
      <c r="CA74" s="144">
        <f t="shared" si="354"/>
        <v>369155.60000000009</v>
      </c>
      <c r="CB74" s="144">
        <f t="shared" si="354"/>
        <v>322534.90000008978</v>
      </c>
      <c r="CC74" s="144">
        <f t="shared" si="354"/>
        <v>315521.70000000019</v>
      </c>
      <c r="CD74" s="144">
        <f t="shared" si="354"/>
        <v>378814.10000000009</v>
      </c>
      <c r="CE74" s="144">
        <f t="shared" si="354"/>
        <v>313766.60000000009</v>
      </c>
      <c r="CF74" s="144">
        <f t="shared" si="354"/>
        <v>355833.7999998997</v>
      </c>
      <c r="CG74" s="144">
        <f t="shared" si="354"/>
        <v>558802.30000000028</v>
      </c>
      <c r="CH74" s="144">
        <f t="shared" si="317"/>
        <v>468736.5</v>
      </c>
      <c r="CI74" s="144">
        <f t="shared" si="355"/>
        <v>329445.59999999998</v>
      </c>
      <c r="CJ74" s="144">
        <f t="shared" si="355"/>
        <v>392927.70000000007</v>
      </c>
      <c r="CK74" s="144">
        <f t="shared" si="355"/>
        <v>354068.59999999986</v>
      </c>
      <c r="CL74" s="144">
        <f t="shared" si="355"/>
        <v>333267.70000000019</v>
      </c>
      <c r="CM74" s="144">
        <f t="shared" si="355"/>
        <v>366222.79999999981</v>
      </c>
      <c r="CN74" s="144">
        <f t="shared" si="355"/>
        <v>433956.60000000009</v>
      </c>
      <c r="CO74" s="144">
        <f t="shared" si="355"/>
        <v>341684.39999999991</v>
      </c>
      <c r="CP74" s="144">
        <f t="shared" si="355"/>
        <v>408694.70000000019</v>
      </c>
      <c r="CQ74" s="144">
        <f t="shared" si="355"/>
        <v>364761.10000000009</v>
      </c>
      <c r="CR74" s="144">
        <f t="shared" si="355"/>
        <v>379382.59999999963</v>
      </c>
      <c r="CS74" s="144">
        <f t="shared" si="355"/>
        <v>699151</v>
      </c>
      <c r="CT74" s="144">
        <f t="shared" si="319"/>
        <v>474815.1</v>
      </c>
      <c r="CU74" s="144">
        <f t="shared" si="356"/>
        <v>376764.70000000007</v>
      </c>
      <c r="CV74" s="144">
        <f t="shared" si="356"/>
        <v>441066.19999999995</v>
      </c>
      <c r="CW74" s="144">
        <f t="shared" si="356"/>
        <v>366852.30000000005</v>
      </c>
      <c r="CX74" s="144">
        <f t="shared" si="356"/>
        <v>382085.19999999995</v>
      </c>
      <c r="CY74" s="144">
        <f t="shared" si="356"/>
        <v>465308.39999999991</v>
      </c>
      <c r="CZ74" s="144">
        <f t="shared" si="356"/>
        <v>434209.39999999991</v>
      </c>
      <c r="DA74" s="144">
        <f t="shared" si="356"/>
        <v>349728.90000000037</v>
      </c>
      <c r="DB74" s="144">
        <f t="shared" si="356"/>
        <v>479557.5</v>
      </c>
      <c r="DC74" s="144">
        <f t="shared" si="356"/>
        <v>417307</v>
      </c>
      <c r="DD74" s="144">
        <f t="shared" si="356"/>
        <v>424983.29999999981</v>
      </c>
      <c r="DE74" s="144">
        <f t="shared" si="356"/>
        <v>714299.70000000019</v>
      </c>
      <c r="DF74" s="144">
        <f t="shared" si="321"/>
        <v>525993.9</v>
      </c>
      <c r="DG74" s="144">
        <f t="shared" si="357"/>
        <v>345250.29999999993</v>
      </c>
      <c r="DH74" s="144">
        <f t="shared" si="357"/>
        <v>575527.5</v>
      </c>
      <c r="DI74" s="144">
        <f t="shared" si="357"/>
        <v>404473.19999999995</v>
      </c>
      <c r="DJ74" s="144">
        <f t="shared" si="357"/>
        <v>399422.70000000019</v>
      </c>
      <c r="DK74" s="144">
        <f t="shared" si="357"/>
        <v>505072.79999999981</v>
      </c>
      <c r="DL74" s="144">
        <f t="shared" si="357"/>
        <v>433941.5</v>
      </c>
      <c r="DM74" s="144">
        <f t="shared" si="357"/>
        <v>416194</v>
      </c>
      <c r="DN74" s="144">
        <f t="shared" si="357"/>
        <v>545118.89999999991</v>
      </c>
      <c r="DO74" s="144">
        <f t="shared" si="357"/>
        <v>438194.10000000056</v>
      </c>
      <c r="DP74" s="144">
        <f t="shared" si="357"/>
        <v>414285.69999999925</v>
      </c>
      <c r="DQ74" s="144">
        <f t="shared" si="357"/>
        <v>843585.1827990301</v>
      </c>
      <c r="DR74" s="144">
        <f t="shared" si="323"/>
        <v>525372.69999999995</v>
      </c>
      <c r="DS74" s="144">
        <f t="shared" si="358"/>
        <v>414076.9</v>
      </c>
      <c r="DT74" s="144">
        <f t="shared" si="358"/>
        <v>527039.9</v>
      </c>
      <c r="DU74" s="144">
        <f t="shared" si="358"/>
        <v>442530.19999999995</v>
      </c>
      <c r="DV74" s="144">
        <f t="shared" si="358"/>
        <v>398906.69999999995</v>
      </c>
      <c r="DW74" s="144">
        <f t="shared" si="358"/>
        <v>529304.80000000028</v>
      </c>
      <c r="DX74" s="144">
        <f t="shared" si="358"/>
        <v>455858.59999999963</v>
      </c>
      <c r="DY74" s="144">
        <f t="shared" si="358"/>
        <v>385175.80000000028</v>
      </c>
      <c r="DZ74" s="144">
        <f t="shared" si="358"/>
        <v>583329.10000000009</v>
      </c>
      <c r="EA74" s="144">
        <f t="shared" si="358"/>
        <v>490925.39999999944</v>
      </c>
      <c r="EB74" s="144">
        <f t="shared" si="358"/>
        <v>476642.5</v>
      </c>
      <c r="EC74" s="144">
        <f t="shared" si="358"/>
        <v>971859.33962803986</v>
      </c>
      <c r="ED74" s="144">
        <f t="shared" si="325"/>
        <v>561555.5</v>
      </c>
      <c r="EE74" s="144">
        <f t="shared" si="359"/>
        <v>441531.19999999995</v>
      </c>
      <c r="EF74" s="144">
        <f t="shared" si="359"/>
        <v>602678</v>
      </c>
      <c r="EG74" s="144">
        <f t="shared" si="343"/>
        <v>480082.60629214998</v>
      </c>
      <c r="EH74" s="144">
        <f t="shared" si="343"/>
        <v>494827.09370784997</v>
      </c>
      <c r="EI74" s="144">
        <f t="shared" si="343"/>
        <v>538801.89999999991</v>
      </c>
      <c r="EJ74" s="144">
        <f t="shared" si="343"/>
        <v>472616</v>
      </c>
      <c r="EK74" s="144">
        <f t="shared" si="343"/>
        <v>402710.60000000009</v>
      </c>
      <c r="EL74" s="144">
        <f t="shared" si="343"/>
        <v>703095.80000000028</v>
      </c>
      <c r="EM74" s="144">
        <f t="shared" si="344"/>
        <v>544659.20000000019</v>
      </c>
      <c r="EN74" s="144">
        <f t="shared" si="328"/>
        <v>497755</v>
      </c>
      <c r="EO74" s="144">
        <f t="shared" si="329"/>
        <v>1024362.8914382914</v>
      </c>
      <c r="EP74" s="144">
        <f t="shared" si="330"/>
        <v>605524.80000000005</v>
      </c>
      <c r="EQ74" s="144">
        <f t="shared" si="331"/>
        <v>425260.1</v>
      </c>
      <c r="ER74" s="144">
        <f t="shared" si="332"/>
        <v>675055.1</v>
      </c>
      <c r="ES74" s="144">
        <f t="shared" si="333"/>
        <v>537676.02272068011</v>
      </c>
      <c r="ET74" s="144">
        <f t="shared" si="333"/>
        <v>545365.31063316995</v>
      </c>
      <c r="EU74" s="144">
        <f t="shared" si="333"/>
        <v>548048.86664615013</v>
      </c>
      <c r="EV74" s="144">
        <f t="shared" si="333"/>
        <v>515055.59999999963</v>
      </c>
      <c r="EW74" s="144">
        <f t="shared" si="333"/>
        <v>453992.5</v>
      </c>
      <c r="EX74" s="144">
        <f t="shared" si="345"/>
        <v>665998.40000000037</v>
      </c>
      <c r="EY74" s="144">
        <f t="shared" si="345"/>
        <v>574436.70000000019</v>
      </c>
      <c r="EZ74" s="144">
        <f t="shared" si="345"/>
        <v>535579.78881190065</v>
      </c>
      <c r="FA74" s="144">
        <f t="shared" si="345"/>
        <v>913173.80392111931</v>
      </c>
      <c r="FB74" s="144">
        <f t="shared" si="335"/>
        <v>718509.87624880997</v>
      </c>
      <c r="FC74" s="144">
        <f t="shared" si="336"/>
        <v>466274.62375119003</v>
      </c>
      <c r="FD74" s="144">
        <f t="shared" si="336"/>
        <v>738258.12737251027</v>
      </c>
      <c r="FE74" s="144">
        <f t="shared" si="336"/>
        <v>574915.30863875989</v>
      </c>
      <c r="FF74" s="144">
        <f t="shared" si="336"/>
        <v>569771.74917942984</v>
      </c>
      <c r="FG74" s="144">
        <f t="shared" si="336"/>
        <v>581277.9094931297</v>
      </c>
      <c r="FH74" s="144">
        <f t="shared" si="346"/>
        <v>629248.25121976994</v>
      </c>
      <c r="FI74" s="144">
        <f t="shared" si="346"/>
        <v>547210.69411098119</v>
      </c>
      <c r="FJ74" s="144">
        <f t="shared" si="346"/>
        <v>682332.76024646778</v>
      </c>
      <c r="FK74" s="144">
        <f t="shared" si="338"/>
        <v>723838.04376060143</v>
      </c>
      <c r="FL74" s="144">
        <f t="shared" si="339"/>
        <v>570426.15525088925</v>
      </c>
      <c r="FM74" s="144">
        <f t="shared" si="339"/>
        <v>1078340.0854936317</v>
      </c>
      <c r="FN74" s="144">
        <f t="shared" si="340"/>
        <v>617831.30000000005</v>
      </c>
      <c r="FO74" s="144">
        <f t="shared" si="341"/>
        <v>571028.13747325004</v>
      </c>
      <c r="FP74" s="144">
        <f t="shared" si="341"/>
        <v>735996.03221072978</v>
      </c>
      <c r="FQ74" s="144">
        <f t="shared" si="341"/>
        <v>534409.47170397989</v>
      </c>
      <c r="FR74" s="144">
        <f t="shared" si="341"/>
        <v>589010.01757367048</v>
      </c>
      <c r="FS74" s="144">
        <f t="shared" si="341"/>
        <v>627535.2170827901</v>
      </c>
      <c r="FT74" s="144">
        <f t="shared" si="347"/>
        <v>587600.04688244965</v>
      </c>
      <c r="FU74" s="144">
        <f t="shared" si="347"/>
        <v>687304.02643299941</v>
      </c>
      <c r="FV74" s="144">
        <f t="shared" si="347"/>
        <v>744930.30267325137</v>
      </c>
      <c r="FW74" s="144">
        <f t="shared" si="347"/>
        <v>539378.24923617952</v>
      </c>
    </row>
    <row r="75" spans="1:179" x14ac:dyDescent="0.25">
      <c r="A75" s="144" t="s">
        <v>155</v>
      </c>
      <c r="B75" s="144">
        <f t="shared" si="303"/>
        <v>163029.4</v>
      </c>
      <c r="C75" s="144">
        <f t="shared" si="348"/>
        <v>112028.69999999998</v>
      </c>
      <c r="D75" s="144">
        <f t="shared" si="348"/>
        <v>171563.80000000005</v>
      </c>
      <c r="E75" s="144">
        <f t="shared" si="348"/>
        <v>88882.900000000023</v>
      </c>
      <c r="F75" s="144">
        <f t="shared" si="348"/>
        <v>108616.19999999995</v>
      </c>
      <c r="G75" s="144">
        <f t="shared" si="348"/>
        <v>103454.80000000005</v>
      </c>
      <c r="H75" s="144">
        <f t="shared" si="348"/>
        <v>146066.89999999991</v>
      </c>
      <c r="I75" s="144">
        <f t="shared" si="348"/>
        <v>108772.70000000007</v>
      </c>
      <c r="J75" s="144">
        <f t="shared" si="348"/>
        <v>196475.90000000002</v>
      </c>
      <c r="K75" s="144">
        <f t="shared" si="348"/>
        <v>124220.59999999986</v>
      </c>
      <c r="L75" s="144">
        <f t="shared" si="348"/>
        <v>117365.20000000019</v>
      </c>
      <c r="M75" s="144">
        <f t="shared" si="348"/>
        <v>212083.19999999995</v>
      </c>
      <c r="N75" s="144">
        <f t="shared" si="305"/>
        <v>190681.4</v>
      </c>
      <c r="O75" s="144">
        <f t="shared" si="349"/>
        <v>119430.1</v>
      </c>
      <c r="P75" s="144">
        <f t="shared" si="349"/>
        <v>208803.09999999998</v>
      </c>
      <c r="Q75" s="144">
        <f t="shared" si="349"/>
        <v>106632.70000000007</v>
      </c>
      <c r="R75" s="144">
        <f t="shared" si="349"/>
        <v>128220.69999999995</v>
      </c>
      <c r="S75" s="144">
        <f t="shared" si="349"/>
        <v>122681.40000000002</v>
      </c>
      <c r="T75" s="144">
        <f t="shared" si="349"/>
        <v>146738.40000000002</v>
      </c>
      <c r="U75" s="144">
        <f t="shared" si="349"/>
        <v>128444.80000000005</v>
      </c>
      <c r="V75" s="144">
        <f t="shared" si="349"/>
        <v>199887.5</v>
      </c>
      <c r="W75" s="144">
        <f t="shared" si="349"/>
        <v>155943.09999999986</v>
      </c>
      <c r="X75" s="144">
        <f t="shared" si="349"/>
        <v>140155.30000000005</v>
      </c>
      <c r="Y75" s="144">
        <f t="shared" si="349"/>
        <v>202877.60000000009</v>
      </c>
      <c r="Z75" s="144">
        <f t="shared" si="307"/>
        <v>203541.8</v>
      </c>
      <c r="AA75" s="144">
        <f t="shared" si="350"/>
        <v>140920.70000000001</v>
      </c>
      <c r="AB75" s="144">
        <f t="shared" si="350"/>
        <v>202152.40000000002</v>
      </c>
      <c r="AC75" s="144">
        <f t="shared" si="350"/>
        <v>131412.90000000002</v>
      </c>
      <c r="AD75" s="144">
        <f t="shared" si="350"/>
        <v>155703.59999999998</v>
      </c>
      <c r="AE75" s="144">
        <f t="shared" si="350"/>
        <v>145512.40000000002</v>
      </c>
      <c r="AF75" s="144">
        <f t="shared" si="350"/>
        <v>165179.5</v>
      </c>
      <c r="AG75" s="144">
        <f t="shared" si="350"/>
        <v>161058.19999999995</v>
      </c>
      <c r="AH75" s="144">
        <f t="shared" si="350"/>
        <v>213895.89999999991</v>
      </c>
      <c r="AI75" s="144">
        <f t="shared" si="350"/>
        <v>153258.20000000019</v>
      </c>
      <c r="AJ75" s="144">
        <f t="shared" si="350"/>
        <v>187805</v>
      </c>
      <c r="AK75" s="144">
        <f t="shared" si="350"/>
        <v>259363</v>
      </c>
      <c r="AL75" s="144">
        <f t="shared" si="309"/>
        <v>237809.1</v>
      </c>
      <c r="AM75" s="144">
        <f t="shared" si="351"/>
        <v>179843.9</v>
      </c>
      <c r="AN75" s="144">
        <f t="shared" si="351"/>
        <v>242261.19999999995</v>
      </c>
      <c r="AO75" s="144">
        <f t="shared" si="351"/>
        <v>177490.90000000002</v>
      </c>
      <c r="AP75" s="144">
        <f t="shared" si="351"/>
        <v>188855.5</v>
      </c>
      <c r="AQ75" s="144">
        <f t="shared" si="351"/>
        <v>186239.00000000012</v>
      </c>
      <c r="AR75" s="144">
        <f t="shared" si="351"/>
        <v>214131.79999999981</v>
      </c>
      <c r="AS75" s="144">
        <f t="shared" si="351"/>
        <v>190414.40000000014</v>
      </c>
      <c r="AT75" s="144">
        <f t="shared" si="351"/>
        <v>247490.5</v>
      </c>
      <c r="AU75" s="144">
        <f t="shared" si="351"/>
        <v>199339.5</v>
      </c>
      <c r="AV75" s="144">
        <f t="shared" si="351"/>
        <v>217601.30000000005</v>
      </c>
      <c r="AW75" s="144">
        <f t="shared" si="351"/>
        <v>353327.60000000009</v>
      </c>
      <c r="AX75" s="144">
        <f t="shared" si="311"/>
        <v>289431</v>
      </c>
      <c r="AY75" s="144">
        <f t="shared" si="352"/>
        <v>245499</v>
      </c>
      <c r="AZ75" s="144">
        <f t="shared" si="352"/>
        <v>316993.69999999995</v>
      </c>
      <c r="BA75" s="144">
        <f t="shared" si="352"/>
        <v>221002.60000000009</v>
      </c>
      <c r="BB75" s="144">
        <f t="shared" si="352"/>
        <v>225239.69999999995</v>
      </c>
      <c r="BC75" s="144">
        <f t="shared" si="352"/>
        <v>237357.39999999991</v>
      </c>
      <c r="BD75" s="144">
        <f t="shared" si="352"/>
        <v>252381.20000000019</v>
      </c>
      <c r="BE75" s="144">
        <f t="shared" si="352"/>
        <v>233613.69999999995</v>
      </c>
      <c r="BF75" s="144">
        <f t="shared" si="352"/>
        <v>323537.09999999986</v>
      </c>
      <c r="BG75" s="144">
        <f t="shared" si="352"/>
        <v>230666.5</v>
      </c>
      <c r="BH75" s="144">
        <f t="shared" si="352"/>
        <v>264142.5</v>
      </c>
      <c r="BI75" s="144">
        <f t="shared" si="352"/>
        <v>435812.5</v>
      </c>
      <c r="BJ75" s="144">
        <f t="shared" si="313"/>
        <v>346051.7</v>
      </c>
      <c r="BK75" s="144">
        <f t="shared" si="353"/>
        <v>253884.7</v>
      </c>
      <c r="BL75" s="144">
        <f t="shared" si="353"/>
        <v>334573</v>
      </c>
      <c r="BM75" s="144">
        <f t="shared" si="353"/>
        <v>251133.70000000007</v>
      </c>
      <c r="BN75" s="144">
        <f t="shared" si="353"/>
        <v>254961.79999999981</v>
      </c>
      <c r="BO75" s="144">
        <f t="shared" si="353"/>
        <v>281567.20000000019</v>
      </c>
      <c r="BP75" s="144">
        <f t="shared" si="353"/>
        <v>286544.89999999991</v>
      </c>
      <c r="BQ75" s="144">
        <f t="shared" si="353"/>
        <v>241650.20000000019</v>
      </c>
      <c r="BR75" s="144">
        <f t="shared" si="353"/>
        <v>340281.69999999972</v>
      </c>
      <c r="BS75" s="144">
        <f t="shared" si="353"/>
        <v>263453.70000000019</v>
      </c>
      <c r="BT75" s="144">
        <f t="shared" si="353"/>
        <v>265476.39999999991</v>
      </c>
      <c r="BU75" s="144">
        <f t="shared" si="353"/>
        <v>446580.20000000019</v>
      </c>
      <c r="BV75" s="144">
        <f t="shared" si="315"/>
        <v>384193.5</v>
      </c>
      <c r="BW75" s="144">
        <f t="shared" si="354"/>
        <v>275368</v>
      </c>
      <c r="BX75" s="144">
        <f t="shared" si="354"/>
        <v>359620.80000000005</v>
      </c>
      <c r="BY75" s="144">
        <f t="shared" si="354"/>
        <v>271028.69999999995</v>
      </c>
      <c r="BZ75" s="144">
        <f t="shared" si="354"/>
        <v>282002</v>
      </c>
      <c r="CA75" s="144">
        <f t="shared" si="354"/>
        <v>325176.5</v>
      </c>
      <c r="CB75" s="144">
        <f t="shared" si="354"/>
        <v>303555.39999999991</v>
      </c>
      <c r="CC75" s="144">
        <f t="shared" si="354"/>
        <v>283576.89999999991</v>
      </c>
      <c r="CD75" s="144">
        <f t="shared" si="354"/>
        <v>354882.70000000019</v>
      </c>
      <c r="CE75" s="144">
        <f t="shared" si="354"/>
        <v>289438.70000000019</v>
      </c>
      <c r="CF75" s="144">
        <f t="shared" si="354"/>
        <v>305573.69999999972</v>
      </c>
      <c r="CG75" s="144">
        <f t="shared" si="354"/>
        <v>509239</v>
      </c>
      <c r="CH75" s="144">
        <f t="shared" si="317"/>
        <v>432664.5</v>
      </c>
      <c r="CI75" s="144">
        <f t="shared" si="355"/>
        <v>304844</v>
      </c>
      <c r="CJ75" s="144">
        <f t="shared" si="355"/>
        <v>359674.39999999991</v>
      </c>
      <c r="CK75" s="144">
        <f t="shared" si="355"/>
        <v>338010.80000000005</v>
      </c>
      <c r="CL75" s="144">
        <f t="shared" si="355"/>
        <v>319983.69999999995</v>
      </c>
      <c r="CM75" s="144">
        <f t="shared" si="355"/>
        <v>355739.5</v>
      </c>
      <c r="CN75" s="144">
        <f t="shared" si="355"/>
        <v>401671.70000000019</v>
      </c>
      <c r="CO75" s="144">
        <f t="shared" si="355"/>
        <v>310116.69999999972</v>
      </c>
      <c r="CP75" s="144">
        <f t="shared" si="355"/>
        <v>398561.5</v>
      </c>
      <c r="CQ75" s="144">
        <f t="shared" si="355"/>
        <v>317287.60000000009</v>
      </c>
      <c r="CR75" s="144">
        <f t="shared" si="355"/>
        <v>345499.39999999991</v>
      </c>
      <c r="CS75" s="144">
        <f t="shared" si="355"/>
        <v>587793.29999999981</v>
      </c>
      <c r="CT75" s="144">
        <f t="shared" si="319"/>
        <v>465999</v>
      </c>
      <c r="CU75" s="144">
        <f t="shared" si="356"/>
        <v>336434.6</v>
      </c>
      <c r="CV75" s="144">
        <f t="shared" si="356"/>
        <v>398543.70000000007</v>
      </c>
      <c r="CW75" s="144">
        <f t="shared" si="356"/>
        <v>341289</v>
      </c>
      <c r="CX75" s="144">
        <f t="shared" si="356"/>
        <v>350068.30000000005</v>
      </c>
      <c r="CY75" s="144">
        <f t="shared" si="356"/>
        <v>418227.79999999981</v>
      </c>
      <c r="CZ75" s="144">
        <f t="shared" si="356"/>
        <v>382013</v>
      </c>
      <c r="DA75" s="144">
        <f t="shared" si="356"/>
        <v>334474.5</v>
      </c>
      <c r="DB75" s="144">
        <f t="shared" si="356"/>
        <v>445758.70000000019</v>
      </c>
      <c r="DC75" s="144">
        <f t="shared" si="356"/>
        <v>397679.60000000009</v>
      </c>
      <c r="DD75" s="144">
        <f t="shared" si="356"/>
        <v>373670</v>
      </c>
      <c r="DE75" s="144">
        <f t="shared" si="356"/>
        <v>616951.89999999944</v>
      </c>
      <c r="DF75" s="144">
        <f t="shared" si="321"/>
        <v>509991.6</v>
      </c>
      <c r="DG75" s="144">
        <f t="shared" si="357"/>
        <v>333372</v>
      </c>
      <c r="DH75" s="144">
        <f t="shared" si="357"/>
        <v>494239.1</v>
      </c>
      <c r="DI75" s="144">
        <f t="shared" si="357"/>
        <v>369897.69999999995</v>
      </c>
      <c r="DJ75" s="144">
        <f t="shared" si="357"/>
        <v>368604.10000000009</v>
      </c>
      <c r="DK75" s="144">
        <f t="shared" si="357"/>
        <v>464407.20000000019</v>
      </c>
      <c r="DL75" s="144">
        <f t="shared" si="357"/>
        <v>407793.79999999981</v>
      </c>
      <c r="DM75" s="144">
        <f t="shared" si="357"/>
        <v>353735.29999999981</v>
      </c>
      <c r="DN75" s="144">
        <f t="shared" si="357"/>
        <v>504051.40000000037</v>
      </c>
      <c r="DO75" s="144">
        <f t="shared" si="357"/>
        <v>411903.29999999981</v>
      </c>
      <c r="DP75" s="144">
        <f t="shared" si="357"/>
        <v>386532.59999999963</v>
      </c>
      <c r="DQ75" s="144">
        <f t="shared" si="357"/>
        <v>712793.28249661997</v>
      </c>
      <c r="DR75" s="144">
        <f t="shared" si="323"/>
        <v>519051.7</v>
      </c>
      <c r="DS75" s="144">
        <f t="shared" si="358"/>
        <v>358823.7</v>
      </c>
      <c r="DT75" s="144">
        <f t="shared" si="358"/>
        <v>517528.29999999993</v>
      </c>
      <c r="DU75" s="144">
        <f t="shared" si="358"/>
        <v>418286.10000000009</v>
      </c>
      <c r="DV75" s="144">
        <f t="shared" si="358"/>
        <v>376601.59999999986</v>
      </c>
      <c r="DW75" s="144">
        <f t="shared" si="358"/>
        <v>478244.10000000009</v>
      </c>
      <c r="DX75" s="144">
        <f t="shared" si="358"/>
        <v>429835.29999999981</v>
      </c>
      <c r="DY75" s="144">
        <f t="shared" si="358"/>
        <v>363762.5</v>
      </c>
      <c r="DZ75" s="144">
        <f t="shared" si="358"/>
        <v>539606.20000000019</v>
      </c>
      <c r="EA75" s="144">
        <f t="shared" si="358"/>
        <v>452027.70000000019</v>
      </c>
      <c r="EB75" s="144">
        <f t="shared" si="358"/>
        <v>415011</v>
      </c>
      <c r="EC75" s="144">
        <f t="shared" si="358"/>
        <v>756940.10715255979</v>
      </c>
      <c r="ED75" s="144">
        <f t="shared" si="325"/>
        <v>536726.69999999995</v>
      </c>
      <c r="EE75" s="144">
        <f t="shared" si="359"/>
        <v>393300.30000000005</v>
      </c>
      <c r="EF75" s="144">
        <f t="shared" si="359"/>
        <v>567894.80000000005</v>
      </c>
      <c r="EG75" s="144">
        <f t="shared" si="343"/>
        <v>451836</v>
      </c>
      <c r="EH75" s="144">
        <f t="shared" si="343"/>
        <v>442464.80000000005</v>
      </c>
      <c r="EI75" s="144">
        <f t="shared" si="343"/>
        <v>508666.5</v>
      </c>
      <c r="EJ75" s="144">
        <f t="shared" si="343"/>
        <v>432734.60000000009</v>
      </c>
      <c r="EK75" s="144">
        <f t="shared" si="343"/>
        <v>381165.29999999981</v>
      </c>
      <c r="EL75" s="144">
        <f t="shared" si="343"/>
        <v>638665.5</v>
      </c>
      <c r="EM75" s="144">
        <f t="shared" si="344"/>
        <v>518440.09999999963</v>
      </c>
      <c r="EN75" s="144">
        <f t="shared" si="328"/>
        <v>432745.5</v>
      </c>
      <c r="EO75" s="144">
        <f t="shared" si="329"/>
        <v>810090.54722371139</v>
      </c>
      <c r="EP75" s="144">
        <f t="shared" si="330"/>
        <v>599697</v>
      </c>
      <c r="EQ75" s="144">
        <f t="shared" si="331"/>
        <v>402709.80000000005</v>
      </c>
      <c r="ER75" s="144">
        <f t="shared" si="332"/>
        <v>631252</v>
      </c>
      <c r="ES75" s="144">
        <f t="shared" si="333"/>
        <v>504370.99014120013</v>
      </c>
      <c r="ET75" s="144">
        <f t="shared" si="333"/>
        <v>479764.70985879982</v>
      </c>
      <c r="EU75" s="144">
        <f t="shared" si="333"/>
        <v>531223.10000000009</v>
      </c>
      <c r="EV75" s="144">
        <f t="shared" si="333"/>
        <v>468737.29999999981</v>
      </c>
      <c r="EW75" s="144">
        <f t="shared" si="333"/>
        <v>429486</v>
      </c>
      <c r="EX75" s="144">
        <f t="shared" si="345"/>
        <v>623888.89999999991</v>
      </c>
      <c r="EY75" s="144">
        <f t="shared" si="345"/>
        <v>547340.70000000019</v>
      </c>
      <c r="EZ75" s="144">
        <f t="shared" si="345"/>
        <v>487753.53384703025</v>
      </c>
      <c r="FA75" s="144">
        <f t="shared" si="345"/>
        <v>808750.31533784978</v>
      </c>
      <c r="FB75" s="144">
        <f t="shared" si="335"/>
        <v>637565.59877707995</v>
      </c>
      <c r="FC75" s="144">
        <f t="shared" si="336"/>
        <v>449219.30122291995</v>
      </c>
      <c r="FD75" s="144">
        <f t="shared" si="336"/>
        <v>664178.06267796038</v>
      </c>
      <c r="FE75" s="144">
        <f t="shared" si="336"/>
        <v>556068.42764162971</v>
      </c>
      <c r="FF75" s="144">
        <f t="shared" si="336"/>
        <v>505938.11296990979</v>
      </c>
      <c r="FG75" s="144">
        <f t="shared" si="336"/>
        <v>535552.91354556987</v>
      </c>
      <c r="FH75" s="144">
        <f t="shared" si="346"/>
        <v>590797.80562729016</v>
      </c>
      <c r="FI75" s="144">
        <f t="shared" si="346"/>
        <v>505774.69274179079</v>
      </c>
      <c r="FJ75" s="144">
        <f t="shared" si="346"/>
        <v>660280.56430534832</v>
      </c>
      <c r="FK75" s="144">
        <f t="shared" si="338"/>
        <v>588755.00835313089</v>
      </c>
      <c r="FL75" s="144">
        <f t="shared" si="339"/>
        <v>516853.18525053933</v>
      </c>
      <c r="FM75" s="144">
        <f t="shared" si="339"/>
        <v>918688.33957140148</v>
      </c>
      <c r="FN75" s="144">
        <f t="shared" si="340"/>
        <v>610977.80000000005</v>
      </c>
      <c r="FO75" s="144">
        <f t="shared" si="341"/>
        <v>552724.68004075997</v>
      </c>
      <c r="FP75" s="144">
        <f t="shared" si="341"/>
        <v>679016.10966578987</v>
      </c>
      <c r="FQ75" s="144">
        <f t="shared" si="341"/>
        <v>512182.52966958005</v>
      </c>
      <c r="FR75" s="144">
        <f t="shared" si="341"/>
        <v>550314.7975569102</v>
      </c>
      <c r="FS75" s="144">
        <f t="shared" si="341"/>
        <v>595441.61990514025</v>
      </c>
      <c r="FT75" s="144">
        <f t="shared" si="347"/>
        <v>557751.84186834004</v>
      </c>
      <c r="FU75" s="144">
        <f t="shared" si="347"/>
        <v>668077.01003985945</v>
      </c>
      <c r="FV75" s="144">
        <f t="shared" si="347"/>
        <v>689181.31233341061</v>
      </c>
      <c r="FW75" s="144">
        <f t="shared" si="347"/>
        <v>513403.28576324973</v>
      </c>
    </row>
    <row r="76" spans="1:179" x14ac:dyDescent="0.25">
      <c r="A76" s="144" t="s">
        <v>156</v>
      </c>
      <c r="B76" s="144">
        <f t="shared" si="303"/>
        <v>65300.3</v>
      </c>
      <c r="C76" s="144">
        <f t="shared" si="348"/>
        <v>46229.899999999994</v>
      </c>
      <c r="D76" s="144">
        <f t="shared" si="348"/>
        <v>47296.800000000003</v>
      </c>
      <c r="E76" s="144">
        <f t="shared" si="348"/>
        <v>43950.399999999994</v>
      </c>
      <c r="F76" s="144">
        <f t="shared" si="348"/>
        <v>44187.600000000006</v>
      </c>
      <c r="G76" s="144">
        <f t="shared" si="348"/>
        <v>47785.700000000012</v>
      </c>
      <c r="H76" s="144">
        <f t="shared" si="348"/>
        <v>44559.200000000012</v>
      </c>
      <c r="I76" s="144">
        <f t="shared" si="348"/>
        <v>42358.699999999953</v>
      </c>
      <c r="J76" s="144">
        <f t="shared" si="348"/>
        <v>68798.900000000023</v>
      </c>
      <c r="K76" s="144">
        <f t="shared" si="348"/>
        <v>52959.700000000012</v>
      </c>
      <c r="L76" s="144">
        <f t="shared" si="348"/>
        <v>45354.299999999988</v>
      </c>
      <c r="M76" s="144">
        <f t="shared" si="348"/>
        <v>86382.099999999977</v>
      </c>
      <c r="N76" s="144">
        <f t="shared" si="305"/>
        <v>78913.600000000006</v>
      </c>
      <c r="O76" s="144">
        <f t="shared" si="349"/>
        <v>51218</v>
      </c>
      <c r="P76" s="144">
        <f t="shared" si="349"/>
        <v>47401.5</v>
      </c>
      <c r="Q76" s="144">
        <f t="shared" si="349"/>
        <v>47694.100000000006</v>
      </c>
      <c r="R76" s="144">
        <f t="shared" si="349"/>
        <v>49686.5</v>
      </c>
      <c r="S76" s="144">
        <f t="shared" si="349"/>
        <v>54560.200000000012</v>
      </c>
      <c r="T76" s="144">
        <f t="shared" si="349"/>
        <v>48495.299999999988</v>
      </c>
      <c r="U76" s="144">
        <f t="shared" si="349"/>
        <v>51988</v>
      </c>
      <c r="V76" s="144">
        <f t="shared" si="349"/>
        <v>79839.799999999988</v>
      </c>
      <c r="W76" s="144">
        <f t="shared" si="349"/>
        <v>57451.699999999953</v>
      </c>
      <c r="X76" s="144">
        <f t="shared" si="349"/>
        <v>51997.600000000093</v>
      </c>
      <c r="Y76" s="144">
        <f t="shared" si="349"/>
        <v>94230.599999999977</v>
      </c>
      <c r="Z76" s="144">
        <f t="shared" si="307"/>
        <v>91720</v>
      </c>
      <c r="AA76" s="144">
        <f t="shared" si="350"/>
        <v>55240.899999999994</v>
      </c>
      <c r="AB76" s="144">
        <f t="shared" si="350"/>
        <v>58957.399999999994</v>
      </c>
      <c r="AC76" s="144">
        <f t="shared" si="350"/>
        <v>57883.200000000012</v>
      </c>
      <c r="AD76" s="144">
        <f t="shared" si="350"/>
        <v>65577.099999999977</v>
      </c>
      <c r="AE76" s="144">
        <f t="shared" si="350"/>
        <v>67591.100000000035</v>
      </c>
      <c r="AF76" s="144">
        <f t="shared" si="350"/>
        <v>62321.299999999988</v>
      </c>
      <c r="AG76" s="144">
        <f t="shared" si="350"/>
        <v>65860.099999999977</v>
      </c>
      <c r="AH76" s="144">
        <f t="shared" si="350"/>
        <v>65077.300000000047</v>
      </c>
      <c r="AI76" s="144">
        <f t="shared" si="350"/>
        <v>65991.79999999993</v>
      </c>
      <c r="AJ76" s="144">
        <f t="shared" si="350"/>
        <v>76727.800000000047</v>
      </c>
      <c r="AK76" s="144">
        <f t="shared" si="350"/>
        <v>123564.09999999998</v>
      </c>
      <c r="AL76" s="144">
        <f t="shared" si="309"/>
        <v>116342.7</v>
      </c>
      <c r="AM76" s="144">
        <f t="shared" si="351"/>
        <v>77662.099999999991</v>
      </c>
      <c r="AN76" s="144">
        <f t="shared" si="351"/>
        <v>79651.799999999988</v>
      </c>
      <c r="AO76" s="144">
        <f t="shared" si="351"/>
        <v>84436.800000000047</v>
      </c>
      <c r="AP76" s="144">
        <f t="shared" si="351"/>
        <v>83302.099999999977</v>
      </c>
      <c r="AQ76" s="144">
        <f t="shared" si="351"/>
        <v>89995.199999999953</v>
      </c>
      <c r="AR76" s="144">
        <f t="shared" si="351"/>
        <v>81091.5</v>
      </c>
      <c r="AS76" s="144">
        <f t="shared" si="351"/>
        <v>81330.800000000047</v>
      </c>
      <c r="AT76" s="144">
        <f t="shared" si="351"/>
        <v>86422.400000000023</v>
      </c>
      <c r="AU76" s="144">
        <f t="shared" si="351"/>
        <v>91139.199999999953</v>
      </c>
      <c r="AV76" s="144">
        <f t="shared" si="351"/>
        <v>87739.400000000023</v>
      </c>
      <c r="AW76" s="144">
        <f t="shared" si="351"/>
        <v>155671.60000000009</v>
      </c>
      <c r="AX76" s="144">
        <f t="shared" si="311"/>
        <v>149233.4</v>
      </c>
      <c r="AY76" s="144">
        <f t="shared" si="352"/>
        <v>88895.800000000017</v>
      </c>
      <c r="AZ76" s="144">
        <f t="shared" si="352"/>
        <v>108337.20000000001</v>
      </c>
      <c r="BA76" s="144">
        <f t="shared" si="352"/>
        <v>98903.699999999953</v>
      </c>
      <c r="BB76" s="144">
        <f t="shared" si="352"/>
        <v>97685.20000000007</v>
      </c>
      <c r="BC76" s="144">
        <f t="shared" si="352"/>
        <v>111937.89999999991</v>
      </c>
      <c r="BD76" s="144">
        <f t="shared" si="352"/>
        <v>97461.70000000007</v>
      </c>
      <c r="BE76" s="144">
        <f t="shared" si="352"/>
        <v>99369.900000000023</v>
      </c>
      <c r="BF76" s="144">
        <f t="shared" si="352"/>
        <v>103646.79999999993</v>
      </c>
      <c r="BG76" s="144">
        <f t="shared" si="352"/>
        <v>100092.40000000002</v>
      </c>
      <c r="BH76" s="144">
        <f t="shared" si="352"/>
        <v>104967</v>
      </c>
      <c r="BI76" s="144">
        <f t="shared" si="352"/>
        <v>188627.30000000005</v>
      </c>
      <c r="BJ76" s="144">
        <f t="shared" si="313"/>
        <v>174509.9</v>
      </c>
      <c r="BK76" s="144">
        <f t="shared" si="353"/>
        <v>115606.6</v>
      </c>
      <c r="BL76" s="144">
        <f t="shared" si="353"/>
        <v>101462.70000000001</v>
      </c>
      <c r="BM76" s="144">
        <f t="shared" si="353"/>
        <v>112226</v>
      </c>
      <c r="BN76" s="144">
        <f t="shared" si="353"/>
        <v>112802.79999999999</v>
      </c>
      <c r="BO76" s="144">
        <f t="shared" si="353"/>
        <v>122809.59999999998</v>
      </c>
      <c r="BP76" s="144">
        <f t="shared" si="353"/>
        <v>109753.59999999998</v>
      </c>
      <c r="BQ76" s="144">
        <f t="shared" si="353"/>
        <v>109859.60000000009</v>
      </c>
      <c r="BR76" s="144">
        <f t="shared" si="353"/>
        <v>115252.80000000005</v>
      </c>
      <c r="BS76" s="144">
        <f t="shared" si="353"/>
        <v>110670.89999999991</v>
      </c>
      <c r="BT76" s="144">
        <f t="shared" si="353"/>
        <v>117683.19999999995</v>
      </c>
      <c r="BU76" s="144">
        <f t="shared" si="353"/>
        <v>210959.69999999995</v>
      </c>
      <c r="BV76" s="144">
        <f t="shared" si="315"/>
        <v>194038.9</v>
      </c>
      <c r="BW76" s="144">
        <f t="shared" si="354"/>
        <v>123967.1</v>
      </c>
      <c r="BX76" s="144">
        <f t="shared" si="354"/>
        <v>121286</v>
      </c>
      <c r="BY76" s="144">
        <f t="shared" si="354"/>
        <v>117064.19999999995</v>
      </c>
      <c r="BZ76" s="144">
        <f t="shared" si="354"/>
        <v>118492.10000000009</v>
      </c>
      <c r="CA76" s="144">
        <f t="shared" si="354"/>
        <v>134368.29999999993</v>
      </c>
      <c r="CB76" s="144">
        <f t="shared" si="354"/>
        <v>114441.09999999998</v>
      </c>
      <c r="CC76" s="144">
        <f t="shared" si="354"/>
        <v>122537.70000000007</v>
      </c>
      <c r="CD76" s="144">
        <f t="shared" si="354"/>
        <v>124660.40000000002</v>
      </c>
      <c r="CE76" s="144">
        <f t="shared" si="354"/>
        <v>124357.59999999986</v>
      </c>
      <c r="CF76" s="144">
        <f t="shared" si="354"/>
        <v>119853.30000000005</v>
      </c>
      <c r="CG76" s="144">
        <f t="shared" si="354"/>
        <v>231979.90000000014</v>
      </c>
      <c r="CH76" s="144">
        <f t="shared" si="317"/>
        <v>210357.8</v>
      </c>
      <c r="CI76" s="144">
        <f t="shared" si="355"/>
        <v>137719.10000000003</v>
      </c>
      <c r="CJ76" s="144">
        <f t="shared" si="355"/>
        <v>125781</v>
      </c>
      <c r="CK76" s="144">
        <f t="shared" si="355"/>
        <v>134166.09999999998</v>
      </c>
      <c r="CL76" s="144">
        <f t="shared" si="355"/>
        <v>130944.90000000002</v>
      </c>
      <c r="CM76" s="144">
        <f t="shared" si="355"/>
        <v>149257.79999999993</v>
      </c>
      <c r="CN76" s="144">
        <f t="shared" si="355"/>
        <v>132109.30000000005</v>
      </c>
      <c r="CO76" s="144">
        <f t="shared" si="355"/>
        <v>133652</v>
      </c>
      <c r="CP76" s="144">
        <f t="shared" si="355"/>
        <v>138014.60000000009</v>
      </c>
      <c r="CQ76" s="144">
        <f t="shared" si="355"/>
        <v>136311.89999999991</v>
      </c>
      <c r="CR76" s="144">
        <f t="shared" si="355"/>
        <v>137426.89999999991</v>
      </c>
      <c r="CS76" s="144">
        <f t="shared" si="355"/>
        <v>251642.80000000005</v>
      </c>
      <c r="CT76" s="144">
        <f t="shared" si="319"/>
        <v>233522.6</v>
      </c>
      <c r="CU76" s="144">
        <f t="shared" si="356"/>
        <v>146197.6</v>
      </c>
      <c r="CV76" s="144">
        <f t="shared" si="356"/>
        <v>135463.79999999999</v>
      </c>
      <c r="CW76" s="144">
        <f t="shared" si="356"/>
        <v>135544.80000000005</v>
      </c>
      <c r="CX76" s="144">
        <f t="shared" si="356"/>
        <v>148063.5</v>
      </c>
      <c r="CY76" s="144">
        <f t="shared" si="356"/>
        <v>157923.69999999995</v>
      </c>
      <c r="CZ76" s="144">
        <f t="shared" si="356"/>
        <v>142026</v>
      </c>
      <c r="DA76" s="144">
        <f t="shared" si="356"/>
        <v>150537.39999999991</v>
      </c>
      <c r="DB76" s="144">
        <f t="shared" si="356"/>
        <v>147190.80000000005</v>
      </c>
      <c r="DC76" s="144">
        <f t="shared" si="356"/>
        <v>144460.10000000009</v>
      </c>
      <c r="DD76" s="144">
        <f t="shared" si="356"/>
        <v>155337.30000000005</v>
      </c>
      <c r="DE76" s="144">
        <f t="shared" si="356"/>
        <v>272265.09999999986</v>
      </c>
      <c r="DF76" s="144">
        <f t="shared" si="321"/>
        <v>251426.8</v>
      </c>
      <c r="DG76" s="144">
        <f t="shared" si="357"/>
        <v>144114.90000000002</v>
      </c>
      <c r="DH76" s="144">
        <f t="shared" si="357"/>
        <v>175970.7</v>
      </c>
      <c r="DI76" s="144">
        <f t="shared" si="357"/>
        <v>150753.09999999998</v>
      </c>
      <c r="DJ76" s="144">
        <f t="shared" si="357"/>
        <v>153362.40000000002</v>
      </c>
      <c r="DK76" s="144">
        <f t="shared" si="357"/>
        <v>172084</v>
      </c>
      <c r="DL76" s="144">
        <f t="shared" si="357"/>
        <v>156708.90000000002</v>
      </c>
      <c r="DM76" s="144">
        <f t="shared" si="357"/>
        <v>147323</v>
      </c>
      <c r="DN76" s="144">
        <f t="shared" si="357"/>
        <v>151371.39999999991</v>
      </c>
      <c r="DO76" s="144">
        <f t="shared" si="357"/>
        <v>153981</v>
      </c>
      <c r="DP76" s="144">
        <f t="shared" si="357"/>
        <v>155874.10000000009</v>
      </c>
      <c r="DQ76" s="144">
        <f t="shared" si="357"/>
        <v>300336.54944128054</v>
      </c>
      <c r="DR76" s="144">
        <f t="shared" si="323"/>
        <v>260696.3</v>
      </c>
      <c r="DS76" s="144">
        <f t="shared" si="358"/>
        <v>172321.2</v>
      </c>
      <c r="DT76" s="144">
        <f t="shared" si="358"/>
        <v>157945.90000000002</v>
      </c>
      <c r="DU76" s="144">
        <f t="shared" si="358"/>
        <v>154491.5</v>
      </c>
      <c r="DV76" s="144">
        <f t="shared" si="358"/>
        <v>158656.59999999998</v>
      </c>
      <c r="DW76" s="144">
        <f t="shared" si="358"/>
        <v>161020</v>
      </c>
      <c r="DX76" s="144">
        <f t="shared" si="358"/>
        <v>174774.60000000009</v>
      </c>
      <c r="DY76" s="144">
        <f t="shared" si="358"/>
        <v>157406.89999999991</v>
      </c>
      <c r="DZ76" s="144">
        <f t="shared" si="358"/>
        <v>156405.89999999991</v>
      </c>
      <c r="EA76" s="144">
        <f t="shared" si="358"/>
        <v>156131.70000000019</v>
      </c>
      <c r="EB76" s="144">
        <f t="shared" si="358"/>
        <v>156453.29999999981</v>
      </c>
      <c r="EC76" s="144">
        <f t="shared" si="358"/>
        <v>311202.31784661999</v>
      </c>
      <c r="ED76" s="144">
        <f t="shared" si="325"/>
        <v>268251.5</v>
      </c>
      <c r="EE76" s="144">
        <f t="shared" si="359"/>
        <v>176091.8</v>
      </c>
      <c r="EF76" s="144">
        <f t="shared" si="359"/>
        <v>165468.10000000003</v>
      </c>
      <c r="EG76" s="144">
        <f t="shared" si="343"/>
        <v>169280.19999999995</v>
      </c>
      <c r="EH76" s="144">
        <f t="shared" si="343"/>
        <v>164320.40000000002</v>
      </c>
      <c r="EI76" s="144">
        <f t="shared" si="343"/>
        <v>163481.39999999991</v>
      </c>
      <c r="EJ76" s="144">
        <f t="shared" si="343"/>
        <v>156807.20000000019</v>
      </c>
      <c r="EK76" s="144">
        <f t="shared" si="343"/>
        <v>170214.29999999981</v>
      </c>
      <c r="EL76" s="144">
        <f t="shared" si="343"/>
        <v>185010</v>
      </c>
      <c r="EM76" s="144">
        <f t="shared" si="344"/>
        <v>176839.60000000009</v>
      </c>
      <c r="EN76" s="144">
        <f t="shared" si="328"/>
        <v>166222.10000000009</v>
      </c>
      <c r="EO76" s="144">
        <f t="shared" si="329"/>
        <v>328216.94051868981</v>
      </c>
      <c r="EP76" s="144">
        <f t="shared" si="330"/>
        <v>287367.7</v>
      </c>
      <c r="EQ76" s="144">
        <f t="shared" si="331"/>
        <v>191109.59999999998</v>
      </c>
      <c r="ER76" s="144">
        <f t="shared" si="332"/>
        <v>166321.10000000003</v>
      </c>
      <c r="ES76" s="144">
        <f t="shared" si="333"/>
        <v>180855.66884876008</v>
      </c>
      <c r="ET76" s="144">
        <f t="shared" si="333"/>
        <v>173572.63115123985</v>
      </c>
      <c r="EU76" s="144">
        <f t="shared" si="333"/>
        <v>171568.10000000009</v>
      </c>
      <c r="EV76" s="144">
        <f t="shared" si="333"/>
        <v>172451</v>
      </c>
      <c r="EW76" s="144">
        <f t="shared" si="333"/>
        <v>168255.39999999991</v>
      </c>
      <c r="EX76" s="144">
        <f t="shared" si="345"/>
        <v>178495.60000000009</v>
      </c>
      <c r="EY76" s="144">
        <f t="shared" si="345"/>
        <v>186494.89999999991</v>
      </c>
      <c r="EZ76" s="144">
        <f t="shared" si="345"/>
        <v>178106.27930673026</v>
      </c>
      <c r="FA76" s="144">
        <f t="shared" si="345"/>
        <v>340110.4969714398</v>
      </c>
      <c r="FB76" s="144">
        <f t="shared" si="335"/>
        <v>300220.04423329001</v>
      </c>
      <c r="FC76" s="144">
        <f t="shared" si="336"/>
        <v>196097.25576670998</v>
      </c>
      <c r="FD76" s="144">
        <f t="shared" si="336"/>
        <v>180229.35381268006</v>
      </c>
      <c r="FE76" s="144">
        <f t="shared" si="336"/>
        <v>175954.57953195006</v>
      </c>
      <c r="FF76" s="144">
        <f t="shared" si="336"/>
        <v>176888.57699766988</v>
      </c>
      <c r="FG76" s="144">
        <f t="shared" si="336"/>
        <v>174919.02916825982</v>
      </c>
      <c r="FH76" s="144">
        <f t="shared" si="346"/>
        <v>178592.78267666022</v>
      </c>
      <c r="FI76" s="144">
        <f t="shared" si="346"/>
        <v>179348.78348305007</v>
      </c>
      <c r="FJ76" s="144">
        <f t="shared" si="346"/>
        <v>181625.97021491942</v>
      </c>
      <c r="FK76" s="144">
        <f t="shared" si="338"/>
        <v>200320.07224688027</v>
      </c>
      <c r="FL76" s="144">
        <f t="shared" si="339"/>
        <v>184054.34303760994</v>
      </c>
      <c r="FM76" s="144">
        <f t="shared" si="339"/>
        <v>348321.90018710028</v>
      </c>
      <c r="FN76" s="144">
        <f t="shared" si="340"/>
        <v>312611.7</v>
      </c>
      <c r="FO76" s="144">
        <f t="shared" si="341"/>
        <v>195946.55890553998</v>
      </c>
      <c r="FP76" s="144">
        <f t="shared" si="341"/>
        <v>183494.96197662002</v>
      </c>
      <c r="FQ76" s="144">
        <f t="shared" si="341"/>
        <v>180554.32425328996</v>
      </c>
      <c r="FR76" s="144">
        <f t="shared" si="341"/>
        <v>179341.33818284015</v>
      </c>
      <c r="FS76" s="144">
        <f t="shared" si="341"/>
        <v>179387.97017685999</v>
      </c>
      <c r="FT76" s="144">
        <f t="shared" si="347"/>
        <v>182785.09536471008</v>
      </c>
      <c r="FU76" s="144">
        <f t="shared" si="347"/>
        <v>179865.17678167974</v>
      </c>
      <c r="FV76" s="144">
        <f t="shared" si="347"/>
        <v>182191.95466690022</v>
      </c>
      <c r="FW76" s="144">
        <f t="shared" si="347"/>
        <v>179360.80129817966</v>
      </c>
    </row>
    <row r="77" spans="1:179" x14ac:dyDescent="0.25">
      <c r="A77" s="144" t="s">
        <v>157</v>
      </c>
      <c r="B77" s="144">
        <f t="shared" si="303"/>
        <v>60758</v>
      </c>
      <c r="C77" s="144">
        <f t="shared" si="348"/>
        <v>31838</v>
      </c>
      <c r="D77" s="144">
        <f t="shared" si="348"/>
        <v>40200.200000000012</v>
      </c>
      <c r="E77" s="144">
        <f t="shared" si="348"/>
        <v>35786.899999999994</v>
      </c>
      <c r="F77" s="144">
        <f t="shared" si="348"/>
        <v>36336.299999999988</v>
      </c>
      <c r="G77" s="144">
        <f t="shared" si="348"/>
        <v>41063</v>
      </c>
      <c r="H77" s="144">
        <f t="shared" si="348"/>
        <v>36121.800000000017</v>
      </c>
      <c r="I77" s="144">
        <f t="shared" si="348"/>
        <v>36083</v>
      </c>
      <c r="J77" s="144">
        <f t="shared" si="348"/>
        <v>61039.399999999965</v>
      </c>
      <c r="K77" s="144">
        <f t="shared" si="348"/>
        <v>39890.200000000012</v>
      </c>
      <c r="L77" s="144">
        <f t="shared" si="348"/>
        <v>37420.5</v>
      </c>
      <c r="M77" s="144">
        <f t="shared" si="348"/>
        <v>78081.000000000058</v>
      </c>
      <c r="N77" s="144">
        <f t="shared" si="305"/>
        <v>72779.8</v>
      </c>
      <c r="O77" s="144">
        <f t="shared" si="349"/>
        <v>36160.699999999997</v>
      </c>
      <c r="P77" s="144">
        <f t="shared" si="349"/>
        <v>39631.399999999994</v>
      </c>
      <c r="Q77" s="144">
        <f t="shared" si="349"/>
        <v>39483.5</v>
      </c>
      <c r="R77" s="144">
        <f t="shared" si="349"/>
        <v>41416.5</v>
      </c>
      <c r="S77" s="144">
        <f t="shared" si="349"/>
        <v>45765.000000000029</v>
      </c>
      <c r="T77" s="144">
        <f t="shared" si="349"/>
        <v>40313.199999999953</v>
      </c>
      <c r="U77" s="144">
        <f t="shared" si="349"/>
        <v>43039.300000000047</v>
      </c>
      <c r="V77" s="144">
        <f t="shared" si="349"/>
        <v>71442.099999999977</v>
      </c>
      <c r="W77" s="144">
        <f t="shared" si="349"/>
        <v>42996.599999999977</v>
      </c>
      <c r="X77" s="144">
        <f t="shared" si="349"/>
        <v>43065.600000000035</v>
      </c>
      <c r="Y77" s="144">
        <f t="shared" si="349"/>
        <v>84596.499999999942</v>
      </c>
      <c r="Z77" s="144">
        <f t="shared" si="307"/>
        <v>84738.5</v>
      </c>
      <c r="AA77" s="144">
        <f t="shared" si="350"/>
        <v>44321</v>
      </c>
      <c r="AB77" s="144">
        <f t="shared" si="350"/>
        <v>50101.700000000012</v>
      </c>
      <c r="AC77" s="144">
        <f t="shared" si="350"/>
        <v>45302.099999999977</v>
      </c>
      <c r="AD77" s="144">
        <f t="shared" si="350"/>
        <v>50322.799999999988</v>
      </c>
      <c r="AE77" s="144">
        <f t="shared" si="350"/>
        <v>56750.800000000047</v>
      </c>
      <c r="AF77" s="144">
        <f t="shared" si="350"/>
        <v>51776.199999999953</v>
      </c>
      <c r="AG77" s="144">
        <f t="shared" si="350"/>
        <v>55340.200000000012</v>
      </c>
      <c r="AH77" s="144">
        <f t="shared" si="350"/>
        <v>53647.700000000012</v>
      </c>
      <c r="AI77" s="144">
        <f t="shared" si="350"/>
        <v>54781.800000000047</v>
      </c>
      <c r="AJ77" s="144">
        <f t="shared" si="350"/>
        <v>65731.29999999993</v>
      </c>
      <c r="AK77" s="144">
        <f t="shared" si="350"/>
        <v>107895.90000000002</v>
      </c>
      <c r="AL77" s="144">
        <f t="shared" si="309"/>
        <v>106644.7</v>
      </c>
      <c r="AM77" s="144">
        <f t="shared" si="351"/>
        <v>55871.199999999997</v>
      </c>
      <c r="AN77" s="144">
        <f t="shared" si="351"/>
        <v>66339</v>
      </c>
      <c r="AO77" s="144">
        <f t="shared" si="351"/>
        <v>70289.300000000017</v>
      </c>
      <c r="AP77" s="144">
        <f t="shared" si="351"/>
        <v>68545.799999999988</v>
      </c>
      <c r="AQ77" s="144">
        <f t="shared" si="351"/>
        <v>75626</v>
      </c>
      <c r="AR77" s="144">
        <f t="shared" si="351"/>
        <v>67192.299999999988</v>
      </c>
      <c r="AS77" s="144">
        <f t="shared" si="351"/>
        <v>68052.200000000012</v>
      </c>
      <c r="AT77" s="144">
        <f t="shared" si="351"/>
        <v>71611.300000000047</v>
      </c>
      <c r="AU77" s="144">
        <f t="shared" si="351"/>
        <v>75832.399999999907</v>
      </c>
      <c r="AV77" s="144">
        <f t="shared" si="351"/>
        <v>71680.600000000093</v>
      </c>
      <c r="AW77" s="144">
        <f t="shared" si="351"/>
        <v>139171.89999999991</v>
      </c>
      <c r="AX77" s="144">
        <f t="shared" si="311"/>
        <v>135931.79999999999</v>
      </c>
      <c r="AY77" s="144">
        <f t="shared" si="352"/>
        <v>72388.400000000023</v>
      </c>
      <c r="AZ77" s="144">
        <f t="shared" si="352"/>
        <v>82803.399999999965</v>
      </c>
      <c r="BA77" s="144">
        <f t="shared" si="352"/>
        <v>81025.900000000023</v>
      </c>
      <c r="BB77" s="144">
        <f t="shared" si="352"/>
        <v>80722.299999999988</v>
      </c>
      <c r="BC77" s="144">
        <f t="shared" si="352"/>
        <v>94922.899999999965</v>
      </c>
      <c r="BD77" s="144">
        <f t="shared" si="352"/>
        <v>80673.5</v>
      </c>
      <c r="BE77" s="144">
        <f t="shared" si="352"/>
        <v>82745.100000000093</v>
      </c>
      <c r="BF77" s="144">
        <f t="shared" si="352"/>
        <v>85591</v>
      </c>
      <c r="BG77" s="144">
        <f t="shared" si="352"/>
        <v>83589.29999999993</v>
      </c>
      <c r="BH77" s="144">
        <f t="shared" si="352"/>
        <v>85303.70000000007</v>
      </c>
      <c r="BI77" s="144">
        <f t="shared" si="352"/>
        <v>168111.80000000005</v>
      </c>
      <c r="BJ77" s="144">
        <f t="shared" si="313"/>
        <v>159445.6</v>
      </c>
      <c r="BK77" s="144">
        <f t="shared" si="353"/>
        <v>82664.5</v>
      </c>
      <c r="BL77" s="144">
        <f t="shared" si="353"/>
        <v>84382.9</v>
      </c>
      <c r="BM77" s="144">
        <f t="shared" si="353"/>
        <v>92929.299999999988</v>
      </c>
      <c r="BN77" s="144">
        <f t="shared" si="353"/>
        <v>93006.299999999988</v>
      </c>
      <c r="BO77" s="144">
        <f t="shared" si="353"/>
        <v>103074.59999999998</v>
      </c>
      <c r="BP77" s="144">
        <f t="shared" si="353"/>
        <v>90688.100000000093</v>
      </c>
      <c r="BQ77" s="144">
        <f t="shared" si="353"/>
        <v>90377</v>
      </c>
      <c r="BR77" s="144">
        <f t="shared" si="353"/>
        <v>95981.199999999953</v>
      </c>
      <c r="BS77" s="144">
        <f t="shared" si="353"/>
        <v>93221.800000000047</v>
      </c>
      <c r="BT77" s="144">
        <f t="shared" si="353"/>
        <v>94926.5</v>
      </c>
      <c r="BU77" s="144">
        <f t="shared" si="353"/>
        <v>187497.09999999986</v>
      </c>
      <c r="BV77" s="144">
        <f t="shared" si="315"/>
        <v>177831.2</v>
      </c>
      <c r="BW77" s="144">
        <f t="shared" si="354"/>
        <v>88823</v>
      </c>
      <c r="BX77" s="144">
        <f t="shared" si="354"/>
        <v>96758.899999999965</v>
      </c>
      <c r="BY77" s="144">
        <f t="shared" si="354"/>
        <v>98027.400000000023</v>
      </c>
      <c r="BZ77" s="144">
        <f t="shared" si="354"/>
        <v>97353.5</v>
      </c>
      <c r="CA77" s="144">
        <f t="shared" si="354"/>
        <v>113888.09999999998</v>
      </c>
      <c r="CB77" s="144">
        <f t="shared" si="354"/>
        <v>96613.300000000047</v>
      </c>
      <c r="CC77" s="144">
        <f t="shared" si="354"/>
        <v>99126.79999999993</v>
      </c>
      <c r="CD77" s="144">
        <f t="shared" si="354"/>
        <v>103744.90000000002</v>
      </c>
      <c r="CE77" s="144">
        <f t="shared" si="354"/>
        <v>102576.79999999993</v>
      </c>
      <c r="CF77" s="144">
        <f t="shared" si="354"/>
        <v>101851</v>
      </c>
      <c r="CG77" s="144">
        <f t="shared" si="354"/>
        <v>203424.10000000009</v>
      </c>
      <c r="CH77" s="144">
        <f t="shared" si="317"/>
        <v>192755</v>
      </c>
      <c r="CI77" s="144">
        <f t="shared" si="355"/>
        <v>99657.200000000012</v>
      </c>
      <c r="CJ77" s="144">
        <f t="shared" si="355"/>
        <v>104542.09999999998</v>
      </c>
      <c r="CK77" s="144">
        <f t="shared" si="355"/>
        <v>109169.5</v>
      </c>
      <c r="CL77" s="144">
        <f t="shared" si="355"/>
        <v>107720.00000000006</v>
      </c>
      <c r="CM77" s="144">
        <f t="shared" si="355"/>
        <v>126156.59999999998</v>
      </c>
      <c r="CN77" s="144">
        <f t="shared" si="355"/>
        <v>108093.5</v>
      </c>
      <c r="CO77" s="144">
        <f t="shared" si="355"/>
        <v>110422.90000000002</v>
      </c>
      <c r="CP77" s="144">
        <f t="shared" si="355"/>
        <v>115575.30000000005</v>
      </c>
      <c r="CQ77" s="144">
        <f t="shared" si="355"/>
        <v>111814</v>
      </c>
      <c r="CR77" s="144">
        <f t="shared" si="355"/>
        <v>113329.39999999991</v>
      </c>
      <c r="CS77" s="144">
        <f t="shared" si="355"/>
        <v>224041.30000000005</v>
      </c>
      <c r="CT77" s="144">
        <f t="shared" si="319"/>
        <v>214884.9</v>
      </c>
      <c r="CU77" s="144">
        <f t="shared" si="356"/>
        <v>105517.00000000003</v>
      </c>
      <c r="CV77" s="144">
        <f t="shared" si="356"/>
        <v>112932.89999999997</v>
      </c>
      <c r="CW77" s="144">
        <f t="shared" si="356"/>
        <v>111487.39999999997</v>
      </c>
      <c r="CX77" s="144">
        <f t="shared" si="356"/>
        <v>120609.70000000007</v>
      </c>
      <c r="CY77" s="144">
        <f t="shared" si="356"/>
        <v>133409.09999999998</v>
      </c>
      <c r="CZ77" s="144">
        <f t="shared" si="356"/>
        <v>116797.80000000005</v>
      </c>
      <c r="DA77" s="144">
        <f t="shared" si="356"/>
        <v>125259.19999999995</v>
      </c>
      <c r="DB77" s="144">
        <f t="shared" si="356"/>
        <v>120365.69999999995</v>
      </c>
      <c r="DC77" s="144">
        <f t="shared" si="356"/>
        <v>122027.5</v>
      </c>
      <c r="DD77" s="144">
        <f t="shared" si="356"/>
        <v>121141.10000000009</v>
      </c>
      <c r="DE77" s="144">
        <f t="shared" si="356"/>
        <v>245303.19999999995</v>
      </c>
      <c r="DF77" s="144">
        <f t="shared" si="321"/>
        <v>229658.7</v>
      </c>
      <c r="DG77" s="144">
        <f t="shared" si="357"/>
        <v>116653.5</v>
      </c>
      <c r="DH77" s="144">
        <f t="shared" si="357"/>
        <v>127642.29999999999</v>
      </c>
      <c r="DI77" s="144">
        <f t="shared" si="357"/>
        <v>123549.80000000005</v>
      </c>
      <c r="DJ77" s="144">
        <f t="shared" si="357"/>
        <v>125869</v>
      </c>
      <c r="DK77" s="144">
        <f t="shared" si="357"/>
        <v>144474.29999999993</v>
      </c>
      <c r="DL77" s="144">
        <f t="shared" si="357"/>
        <v>125395.20000000007</v>
      </c>
      <c r="DM77" s="144">
        <f t="shared" si="357"/>
        <v>125391.69999999995</v>
      </c>
      <c r="DN77" s="144">
        <f t="shared" si="357"/>
        <v>126784.39999999991</v>
      </c>
      <c r="DO77" s="144">
        <f t="shared" si="357"/>
        <v>126640</v>
      </c>
      <c r="DP77" s="144">
        <f t="shared" si="357"/>
        <v>124753.40000000014</v>
      </c>
      <c r="DQ77" s="144">
        <f t="shared" si="357"/>
        <v>260104.1104744703</v>
      </c>
      <c r="DR77" s="144">
        <f t="shared" si="323"/>
        <v>242032.9</v>
      </c>
      <c r="DS77" s="144">
        <f t="shared" si="358"/>
        <v>123545.19999999998</v>
      </c>
      <c r="DT77" s="144">
        <f t="shared" si="358"/>
        <v>127848.90000000002</v>
      </c>
      <c r="DU77" s="144">
        <f t="shared" si="358"/>
        <v>128597.90000000002</v>
      </c>
      <c r="DV77" s="144">
        <f t="shared" si="358"/>
        <v>130722.40000000002</v>
      </c>
      <c r="DW77" s="144">
        <f t="shared" si="358"/>
        <v>132759.79999999993</v>
      </c>
      <c r="DX77" s="144">
        <f t="shared" si="358"/>
        <v>145833.5</v>
      </c>
      <c r="DY77" s="144">
        <f t="shared" si="358"/>
        <v>129300.40000000002</v>
      </c>
      <c r="DZ77" s="144">
        <f t="shared" si="358"/>
        <v>128649.30000000005</v>
      </c>
      <c r="EA77" s="144">
        <f t="shared" si="358"/>
        <v>129280.09999999986</v>
      </c>
      <c r="EB77" s="144">
        <f t="shared" si="358"/>
        <v>129607.40000000014</v>
      </c>
      <c r="EC77" s="144">
        <f t="shared" si="358"/>
        <v>267892.09857680998</v>
      </c>
      <c r="ED77" s="144">
        <f t="shared" si="325"/>
        <v>249789.9</v>
      </c>
      <c r="EE77" s="144">
        <f t="shared" si="359"/>
        <v>125876.30000000002</v>
      </c>
      <c r="EF77" s="144">
        <f t="shared" si="359"/>
        <v>133606.39999999997</v>
      </c>
      <c r="EG77" s="144">
        <f t="shared" si="343"/>
        <v>133984.40000000002</v>
      </c>
      <c r="EH77" s="144">
        <f t="shared" si="343"/>
        <v>135234.80000000005</v>
      </c>
      <c r="EI77" s="144">
        <f t="shared" si="343"/>
        <v>135248.79999999993</v>
      </c>
      <c r="EJ77" s="144">
        <f t="shared" si="343"/>
        <v>134408.40000000002</v>
      </c>
      <c r="EK77" s="144">
        <f t="shared" si="343"/>
        <v>133473.30000000005</v>
      </c>
      <c r="EL77" s="144">
        <f t="shared" si="343"/>
        <v>143150.30000000005</v>
      </c>
      <c r="EM77" s="144">
        <f t="shared" si="344"/>
        <v>152329.29999999981</v>
      </c>
      <c r="EN77" s="144">
        <f t="shared" si="328"/>
        <v>136901.30000000005</v>
      </c>
      <c r="EO77" s="144">
        <f t="shared" si="329"/>
        <v>283239.02683296008</v>
      </c>
      <c r="EP77" s="144">
        <f t="shared" si="330"/>
        <v>261666.6</v>
      </c>
      <c r="EQ77" s="144">
        <f t="shared" si="331"/>
        <v>139216.30000000002</v>
      </c>
      <c r="ER77" s="144">
        <f t="shared" si="332"/>
        <v>140023.59999999998</v>
      </c>
      <c r="ES77" s="144">
        <f t="shared" si="333"/>
        <v>140624.04440539004</v>
      </c>
      <c r="ET77" s="144">
        <f t="shared" si="333"/>
        <v>142750.05559460993</v>
      </c>
      <c r="EU77" s="144">
        <f t="shared" si="333"/>
        <v>140695.40000000002</v>
      </c>
      <c r="EV77" s="144">
        <f t="shared" si="333"/>
        <v>141498.60000000009</v>
      </c>
      <c r="EW77" s="144">
        <f t="shared" si="333"/>
        <v>142050.79999999981</v>
      </c>
      <c r="EX77" s="144">
        <f t="shared" si="345"/>
        <v>143017.90000000014</v>
      </c>
      <c r="EY77" s="144">
        <f t="shared" si="345"/>
        <v>161640.80000000005</v>
      </c>
      <c r="EZ77" s="144">
        <f t="shared" si="345"/>
        <v>144699.04247860005</v>
      </c>
      <c r="FA77" s="144">
        <f t="shared" si="345"/>
        <v>298305.03788615973</v>
      </c>
      <c r="FB77" s="144">
        <f t="shared" si="335"/>
        <v>275831.88423715002</v>
      </c>
      <c r="FC77" s="144">
        <f t="shared" si="336"/>
        <v>138823.31576284999</v>
      </c>
      <c r="FD77" s="144">
        <f t="shared" si="336"/>
        <v>142067.60650032008</v>
      </c>
      <c r="FE77" s="144">
        <f t="shared" si="336"/>
        <v>143835.18939006003</v>
      </c>
      <c r="FF77" s="144">
        <f t="shared" si="336"/>
        <v>145036.63016941992</v>
      </c>
      <c r="FG77" s="144">
        <f t="shared" si="336"/>
        <v>143230.96485135972</v>
      </c>
      <c r="FH77" s="144">
        <f t="shared" si="346"/>
        <v>147331.30843989016</v>
      </c>
      <c r="FI77" s="144">
        <f t="shared" si="346"/>
        <v>146864.59449938009</v>
      </c>
      <c r="FJ77" s="144">
        <f t="shared" si="346"/>
        <v>149492.89367248956</v>
      </c>
      <c r="FK77" s="144">
        <f t="shared" si="338"/>
        <v>167310.77985285013</v>
      </c>
      <c r="FL77" s="144">
        <f t="shared" si="339"/>
        <v>148417.81824687985</v>
      </c>
      <c r="FM77" s="144">
        <f t="shared" si="339"/>
        <v>309673.56882598042</v>
      </c>
      <c r="FN77" s="144">
        <f t="shared" si="340"/>
        <v>284361</v>
      </c>
      <c r="FO77" s="144">
        <f t="shared" si="341"/>
        <v>138738.77366711001</v>
      </c>
      <c r="FP77" s="144">
        <f t="shared" si="341"/>
        <v>147254.78578431997</v>
      </c>
      <c r="FQ77" s="144">
        <f t="shared" si="341"/>
        <v>149047.80249738996</v>
      </c>
      <c r="FR77" s="144">
        <f t="shared" si="341"/>
        <v>146543.47127236018</v>
      </c>
      <c r="FS77" s="144">
        <f t="shared" si="341"/>
        <v>147098.39158613002</v>
      </c>
      <c r="FT77" s="144">
        <f t="shared" si="347"/>
        <v>150684.75368925999</v>
      </c>
      <c r="FU77" s="144">
        <f t="shared" si="347"/>
        <v>147028.54034411977</v>
      </c>
      <c r="FV77" s="144">
        <f t="shared" si="347"/>
        <v>149363.23601523018</v>
      </c>
      <c r="FW77" s="144">
        <f t="shared" si="347"/>
        <v>148267.82230905979</v>
      </c>
    </row>
    <row r="78" spans="1:179" x14ac:dyDescent="0.25">
      <c r="A78" s="144" t="s">
        <v>158</v>
      </c>
      <c r="B78" s="144">
        <f t="shared" si="303"/>
        <v>4542.3</v>
      </c>
      <c r="C78" s="144">
        <f t="shared" si="348"/>
        <v>14391.900000000001</v>
      </c>
      <c r="D78" s="144">
        <f t="shared" si="348"/>
        <v>7096.5999999999985</v>
      </c>
      <c r="E78" s="144">
        <f t="shared" si="348"/>
        <v>8163.5000000000036</v>
      </c>
      <c r="F78" s="144">
        <f t="shared" si="348"/>
        <v>7851.2999999999956</v>
      </c>
      <c r="G78" s="144">
        <f t="shared" si="348"/>
        <v>6722.7000000000044</v>
      </c>
      <c r="H78" s="144">
        <f t="shared" si="348"/>
        <v>8437.3999999999942</v>
      </c>
      <c r="I78" s="144">
        <f t="shared" si="348"/>
        <v>6275.7000000000044</v>
      </c>
      <c r="J78" s="144">
        <f t="shared" si="348"/>
        <v>7759.4999999999927</v>
      </c>
      <c r="K78" s="144">
        <f t="shared" si="348"/>
        <v>13069.5</v>
      </c>
      <c r="L78" s="144">
        <f t="shared" si="348"/>
        <v>7933.8000000000029</v>
      </c>
      <c r="M78" s="144">
        <f t="shared" si="348"/>
        <v>8301.1000000000058</v>
      </c>
      <c r="N78" s="144">
        <f t="shared" si="305"/>
        <v>6133.8</v>
      </c>
      <c r="O78" s="144">
        <f t="shared" si="349"/>
        <v>15057.3</v>
      </c>
      <c r="P78" s="144">
        <f t="shared" si="349"/>
        <v>7770.1000000000022</v>
      </c>
      <c r="Q78" s="144">
        <f t="shared" si="349"/>
        <v>8210.6000000000022</v>
      </c>
      <c r="R78" s="144">
        <f t="shared" si="349"/>
        <v>8270</v>
      </c>
      <c r="S78" s="144">
        <f t="shared" si="349"/>
        <v>8795.1999999999971</v>
      </c>
      <c r="T78" s="144">
        <f t="shared" si="349"/>
        <v>8182.0999999999985</v>
      </c>
      <c r="U78" s="144">
        <f t="shared" si="349"/>
        <v>8948.7000000000044</v>
      </c>
      <c r="V78" s="144">
        <f t="shared" si="349"/>
        <v>8397.6999999999971</v>
      </c>
      <c r="W78" s="144">
        <f t="shared" si="349"/>
        <v>14455.100000000006</v>
      </c>
      <c r="X78" s="144">
        <f t="shared" si="349"/>
        <v>8932</v>
      </c>
      <c r="Y78" s="144">
        <f t="shared" si="349"/>
        <v>9634.0999999999913</v>
      </c>
      <c r="Z78" s="144">
        <f t="shared" si="307"/>
        <v>6981.5</v>
      </c>
      <c r="AA78" s="144">
        <f t="shared" si="350"/>
        <v>10919.900000000001</v>
      </c>
      <c r="AB78" s="144">
        <f t="shared" si="350"/>
        <v>8855.6999999999971</v>
      </c>
      <c r="AC78" s="144">
        <f t="shared" si="350"/>
        <v>12581.099999999999</v>
      </c>
      <c r="AD78" s="144">
        <f t="shared" si="350"/>
        <v>15254.300000000003</v>
      </c>
      <c r="AE78" s="144">
        <f t="shared" si="350"/>
        <v>10840.300000000003</v>
      </c>
      <c r="AF78" s="144">
        <f t="shared" si="350"/>
        <v>10545.099999999991</v>
      </c>
      <c r="AG78" s="144">
        <f t="shared" si="350"/>
        <v>10519.900000000009</v>
      </c>
      <c r="AH78" s="144">
        <f t="shared" si="350"/>
        <v>11429.599999999991</v>
      </c>
      <c r="AI78" s="144">
        <f t="shared" si="350"/>
        <v>11210</v>
      </c>
      <c r="AJ78" s="144">
        <f t="shared" si="350"/>
        <v>10996.5</v>
      </c>
      <c r="AK78" s="144">
        <f t="shared" si="350"/>
        <v>15668.200000000012</v>
      </c>
      <c r="AL78" s="144">
        <f t="shared" si="309"/>
        <v>9698</v>
      </c>
      <c r="AM78" s="144">
        <f t="shared" si="351"/>
        <v>21790.9</v>
      </c>
      <c r="AN78" s="144">
        <f t="shared" si="351"/>
        <v>13312.799999999996</v>
      </c>
      <c r="AO78" s="144">
        <f t="shared" si="351"/>
        <v>14147.5</v>
      </c>
      <c r="AP78" s="144">
        <f t="shared" si="351"/>
        <v>14756.300000000003</v>
      </c>
      <c r="AQ78" s="144">
        <f t="shared" si="351"/>
        <v>14369.199999999997</v>
      </c>
      <c r="AR78" s="144">
        <f t="shared" si="351"/>
        <v>13899.199999999997</v>
      </c>
      <c r="AS78" s="144">
        <f t="shared" si="351"/>
        <v>13278.600000000006</v>
      </c>
      <c r="AT78" s="144">
        <f t="shared" si="351"/>
        <v>14811.100000000006</v>
      </c>
      <c r="AU78" s="144">
        <f t="shared" si="351"/>
        <v>15306.799999999988</v>
      </c>
      <c r="AV78" s="144">
        <f t="shared" si="351"/>
        <v>16058.800000000017</v>
      </c>
      <c r="AW78" s="144">
        <f t="shared" si="351"/>
        <v>16499.699999999983</v>
      </c>
      <c r="AX78" s="144">
        <f t="shared" si="311"/>
        <v>13301.6</v>
      </c>
      <c r="AY78" s="144">
        <f t="shared" si="352"/>
        <v>16507.400000000001</v>
      </c>
      <c r="AZ78" s="144">
        <f t="shared" si="352"/>
        <v>25533.800000000003</v>
      </c>
      <c r="BA78" s="144">
        <f t="shared" si="352"/>
        <v>17877.800000000003</v>
      </c>
      <c r="BB78" s="144">
        <f t="shared" si="352"/>
        <v>16962.899999999994</v>
      </c>
      <c r="BC78" s="144">
        <f t="shared" si="352"/>
        <v>17015</v>
      </c>
      <c r="BD78" s="144">
        <f t="shared" si="352"/>
        <v>16788.199999999997</v>
      </c>
      <c r="BE78" s="144">
        <f t="shared" si="352"/>
        <v>16624.800000000003</v>
      </c>
      <c r="BF78" s="144">
        <f t="shared" si="352"/>
        <v>18055.799999999988</v>
      </c>
      <c r="BG78" s="144">
        <f t="shared" si="352"/>
        <v>16503.100000000006</v>
      </c>
      <c r="BH78" s="144">
        <f t="shared" si="352"/>
        <v>19663.300000000017</v>
      </c>
      <c r="BI78" s="144">
        <f t="shared" si="352"/>
        <v>20515.5</v>
      </c>
      <c r="BJ78" s="144">
        <f t="shared" si="313"/>
        <v>15064.3</v>
      </c>
      <c r="BK78" s="144">
        <f t="shared" si="353"/>
        <v>32942.100000000006</v>
      </c>
      <c r="BL78" s="144">
        <f t="shared" si="353"/>
        <v>17079.799999999996</v>
      </c>
      <c r="BM78" s="144">
        <f t="shared" si="353"/>
        <v>19296.699999999997</v>
      </c>
      <c r="BN78" s="144">
        <f t="shared" si="353"/>
        <v>19796.5</v>
      </c>
      <c r="BO78" s="144">
        <f t="shared" si="353"/>
        <v>19735</v>
      </c>
      <c r="BP78" s="144">
        <f t="shared" si="353"/>
        <v>19065.5</v>
      </c>
      <c r="BQ78" s="144">
        <f t="shared" si="353"/>
        <v>19482.600000000006</v>
      </c>
      <c r="BR78" s="144">
        <f t="shared" si="353"/>
        <v>19271.600000000006</v>
      </c>
      <c r="BS78" s="144">
        <f t="shared" si="353"/>
        <v>17449.100000000006</v>
      </c>
      <c r="BT78" s="144">
        <f t="shared" si="353"/>
        <v>22756.699999999983</v>
      </c>
      <c r="BU78" s="144">
        <f t="shared" si="353"/>
        <v>23462.600000000006</v>
      </c>
      <c r="BV78" s="144">
        <f t="shared" si="315"/>
        <v>16207.7</v>
      </c>
      <c r="BW78" s="144">
        <f t="shared" si="354"/>
        <v>35144.100000000006</v>
      </c>
      <c r="BX78" s="144">
        <f t="shared" si="354"/>
        <v>24527.099999999991</v>
      </c>
      <c r="BY78" s="144">
        <f t="shared" si="354"/>
        <v>19036.800000000003</v>
      </c>
      <c r="BZ78" s="144">
        <f t="shared" si="354"/>
        <v>21138.600000000006</v>
      </c>
      <c r="CA78" s="144">
        <f t="shared" si="354"/>
        <v>20480.199999999997</v>
      </c>
      <c r="CB78" s="144">
        <f t="shared" si="354"/>
        <v>17827.799999999988</v>
      </c>
      <c r="CC78" s="144">
        <f t="shared" si="354"/>
        <v>23410.900000000023</v>
      </c>
      <c r="CD78" s="144">
        <f t="shared" si="354"/>
        <v>20915.5</v>
      </c>
      <c r="CE78" s="144">
        <f t="shared" si="354"/>
        <v>21780.799999999988</v>
      </c>
      <c r="CF78" s="144">
        <f t="shared" si="354"/>
        <v>18002.299999999988</v>
      </c>
      <c r="CG78" s="144">
        <f t="shared" si="354"/>
        <v>28555.799999999988</v>
      </c>
      <c r="CH78" s="144">
        <f t="shared" si="317"/>
        <v>17602.8</v>
      </c>
      <c r="CI78" s="144">
        <f t="shared" si="355"/>
        <v>38061.899999999994</v>
      </c>
      <c r="CJ78" s="144">
        <f t="shared" si="355"/>
        <v>21238.900000000009</v>
      </c>
      <c r="CK78" s="144">
        <f t="shared" si="355"/>
        <v>24996.599999999991</v>
      </c>
      <c r="CL78" s="144">
        <f t="shared" si="355"/>
        <v>23224.900000000009</v>
      </c>
      <c r="CM78" s="144">
        <f t="shared" si="355"/>
        <v>23101.199999999983</v>
      </c>
      <c r="CN78" s="144">
        <f t="shared" si="355"/>
        <v>24015.800000000017</v>
      </c>
      <c r="CO78" s="144">
        <f t="shared" si="355"/>
        <v>23229.100000000006</v>
      </c>
      <c r="CP78" s="144">
        <f t="shared" si="355"/>
        <v>22439.299999999988</v>
      </c>
      <c r="CQ78" s="144">
        <f t="shared" si="355"/>
        <v>24497.899999999994</v>
      </c>
      <c r="CR78" s="144">
        <f t="shared" si="355"/>
        <v>24097.500000000029</v>
      </c>
      <c r="CS78" s="144">
        <f t="shared" si="355"/>
        <v>27601.5</v>
      </c>
      <c r="CT78" s="144">
        <f t="shared" si="319"/>
        <v>18637.7</v>
      </c>
      <c r="CU78" s="144">
        <f t="shared" si="356"/>
        <v>40680.600000000006</v>
      </c>
      <c r="CV78" s="144">
        <f t="shared" si="356"/>
        <v>22530.899999999994</v>
      </c>
      <c r="CW78" s="144">
        <f t="shared" si="356"/>
        <v>24057.400000000009</v>
      </c>
      <c r="CX78" s="144">
        <f t="shared" si="356"/>
        <v>27453.799999999988</v>
      </c>
      <c r="CY78" s="144">
        <f t="shared" si="356"/>
        <v>24514.600000000006</v>
      </c>
      <c r="CZ78" s="144">
        <f t="shared" si="356"/>
        <v>25228.200000000012</v>
      </c>
      <c r="DA78" s="144">
        <f t="shared" si="356"/>
        <v>25278.199999999983</v>
      </c>
      <c r="DB78" s="144">
        <f t="shared" si="356"/>
        <v>26825.100000000006</v>
      </c>
      <c r="DC78" s="144">
        <f t="shared" si="356"/>
        <v>22432.600000000006</v>
      </c>
      <c r="DD78" s="144">
        <f t="shared" si="356"/>
        <v>34196.199999999983</v>
      </c>
      <c r="DE78" s="144">
        <f t="shared" si="356"/>
        <v>26961.900000000023</v>
      </c>
      <c r="DF78" s="144">
        <f t="shared" si="321"/>
        <v>21768.1</v>
      </c>
      <c r="DG78" s="144">
        <f t="shared" si="357"/>
        <v>27461.4</v>
      </c>
      <c r="DH78" s="144">
        <f t="shared" si="357"/>
        <v>48328.399999999994</v>
      </c>
      <c r="DI78" s="144">
        <f t="shared" si="357"/>
        <v>27203.300000000003</v>
      </c>
      <c r="DJ78" s="144">
        <f t="shared" si="357"/>
        <v>27493.400000000009</v>
      </c>
      <c r="DK78" s="144">
        <f t="shared" si="357"/>
        <v>27609.699999999983</v>
      </c>
      <c r="DL78" s="144">
        <f t="shared" si="357"/>
        <v>31313.700000000012</v>
      </c>
      <c r="DM78" s="144">
        <f t="shared" si="357"/>
        <v>21931.299999999988</v>
      </c>
      <c r="DN78" s="144">
        <f t="shared" si="357"/>
        <v>24587</v>
      </c>
      <c r="DO78" s="144">
        <f t="shared" si="357"/>
        <v>27341</v>
      </c>
      <c r="DP78" s="144">
        <f t="shared" si="357"/>
        <v>31120.700000000012</v>
      </c>
      <c r="DQ78" s="144">
        <f t="shared" si="357"/>
        <v>40232.438966810005</v>
      </c>
      <c r="DR78" s="144">
        <f t="shared" si="323"/>
        <v>18663.400000000001</v>
      </c>
      <c r="DS78" s="144">
        <f t="shared" si="358"/>
        <v>48775.999999999993</v>
      </c>
      <c r="DT78" s="144">
        <f t="shared" si="358"/>
        <v>30097</v>
      </c>
      <c r="DU78" s="144">
        <f t="shared" si="358"/>
        <v>25893.600000000006</v>
      </c>
      <c r="DV78" s="144">
        <f t="shared" si="358"/>
        <v>27934.200000000012</v>
      </c>
      <c r="DW78" s="144">
        <f t="shared" si="358"/>
        <v>28260.199999999983</v>
      </c>
      <c r="DX78" s="144">
        <f t="shared" si="358"/>
        <v>28941.100000000006</v>
      </c>
      <c r="DY78" s="144">
        <f t="shared" si="358"/>
        <v>28106.5</v>
      </c>
      <c r="DZ78" s="144">
        <f t="shared" si="358"/>
        <v>27756.599999999977</v>
      </c>
      <c r="EA78" s="144">
        <f t="shared" si="358"/>
        <v>26851.600000000035</v>
      </c>
      <c r="EB78" s="144">
        <f t="shared" si="358"/>
        <v>26845.899999999965</v>
      </c>
      <c r="EC78" s="144">
        <f t="shared" si="358"/>
        <v>43310.219269810128</v>
      </c>
      <c r="ED78" s="144">
        <f t="shared" si="325"/>
        <v>18461.599999999999</v>
      </c>
      <c r="EE78" s="144">
        <f t="shared" si="359"/>
        <v>50215.500000000007</v>
      </c>
      <c r="EF78" s="144">
        <f t="shared" si="359"/>
        <v>31861.699999999997</v>
      </c>
      <c r="EG78" s="144">
        <f t="shared" si="343"/>
        <v>35295.800000000003</v>
      </c>
      <c r="EH78" s="144">
        <f t="shared" si="343"/>
        <v>29085.600000000006</v>
      </c>
      <c r="EI78" s="144">
        <f t="shared" si="343"/>
        <v>28232.599999999977</v>
      </c>
      <c r="EJ78" s="144">
        <f t="shared" si="343"/>
        <v>22398.800000000017</v>
      </c>
      <c r="EK78" s="144">
        <f t="shared" si="343"/>
        <v>36741</v>
      </c>
      <c r="EL78" s="144">
        <f t="shared" si="343"/>
        <v>41859.699999999983</v>
      </c>
      <c r="EM78" s="144">
        <f t="shared" si="344"/>
        <v>24510.299999999988</v>
      </c>
      <c r="EN78" s="144">
        <f t="shared" si="328"/>
        <v>29320.800000000047</v>
      </c>
      <c r="EO78" s="144">
        <f t="shared" si="329"/>
        <v>44977.91368572996</v>
      </c>
      <c r="EP78" s="144">
        <f t="shared" si="330"/>
        <v>25701.1</v>
      </c>
      <c r="EQ78" s="144">
        <f t="shared" si="331"/>
        <v>51893.299999999996</v>
      </c>
      <c r="ER78" s="144">
        <f t="shared" si="332"/>
        <v>26297.5</v>
      </c>
      <c r="ES78" s="144">
        <f t="shared" si="333"/>
        <v>40231.624443370005</v>
      </c>
      <c r="ET78" s="144">
        <f t="shared" si="333"/>
        <v>30822.575556630007</v>
      </c>
      <c r="EU78" s="144">
        <f t="shared" si="333"/>
        <v>30872.699999999983</v>
      </c>
      <c r="EV78" s="144">
        <f t="shared" si="333"/>
        <v>30952.400000000023</v>
      </c>
      <c r="EW78" s="144">
        <f t="shared" si="333"/>
        <v>26204.599999999977</v>
      </c>
      <c r="EX78" s="144">
        <f t="shared" si="345"/>
        <v>35477.700000000012</v>
      </c>
      <c r="EY78" s="144">
        <f t="shared" si="345"/>
        <v>24854.099999999977</v>
      </c>
      <c r="EZ78" s="144">
        <f t="shared" si="345"/>
        <v>33407.236828130088</v>
      </c>
      <c r="FA78" s="144">
        <f t="shared" si="345"/>
        <v>41805.459085279959</v>
      </c>
      <c r="FB78" s="144">
        <f t="shared" si="335"/>
        <v>24388.159996140002</v>
      </c>
      <c r="FC78" s="144">
        <f t="shared" si="336"/>
        <v>57273.94000386</v>
      </c>
      <c r="FD78" s="144">
        <f t="shared" si="336"/>
        <v>38161.747312359978</v>
      </c>
      <c r="FE78" s="144">
        <f t="shared" si="336"/>
        <v>32119.390141890006</v>
      </c>
      <c r="FF78" s="144">
        <f t="shared" si="336"/>
        <v>31851.946828250017</v>
      </c>
      <c r="FG78" s="144">
        <f t="shared" si="336"/>
        <v>31688.064316899952</v>
      </c>
      <c r="FH78" s="144">
        <f t="shared" si="346"/>
        <v>31261.474236770067</v>
      </c>
      <c r="FI78" s="144">
        <f t="shared" si="346"/>
        <v>32484.188983670057</v>
      </c>
      <c r="FJ78" s="144">
        <f t="shared" si="346"/>
        <v>32133.076542429975</v>
      </c>
      <c r="FK78" s="144">
        <f t="shared" si="338"/>
        <v>33009.292394029908</v>
      </c>
      <c r="FL78" s="144">
        <f t="shared" si="339"/>
        <v>35636.524790730095</v>
      </c>
      <c r="FM78" s="144">
        <f t="shared" si="339"/>
        <v>38648.331361119985</v>
      </c>
      <c r="FN78" s="144">
        <f t="shared" si="340"/>
        <v>28250.799999999999</v>
      </c>
      <c r="FO78" s="144">
        <f t="shared" si="341"/>
        <v>57207.685238429971</v>
      </c>
      <c r="FP78" s="144">
        <f t="shared" si="341"/>
        <v>36240.17619230003</v>
      </c>
      <c r="FQ78" s="144">
        <f t="shared" si="341"/>
        <v>31506.521755899987</v>
      </c>
      <c r="FR78" s="144">
        <f t="shared" si="341"/>
        <v>32797.866910480021</v>
      </c>
      <c r="FS78" s="144">
        <f t="shared" si="341"/>
        <v>32289.578590730001</v>
      </c>
      <c r="FT78" s="144">
        <f t="shared" si="347"/>
        <v>32100.341675450036</v>
      </c>
      <c r="FU78" s="144">
        <f t="shared" si="347"/>
        <v>32836.636437559966</v>
      </c>
      <c r="FV78" s="144">
        <f t="shared" si="347"/>
        <v>32828.718651669973</v>
      </c>
      <c r="FW78" s="144">
        <f t="shared" si="347"/>
        <v>31092.978989119991</v>
      </c>
    </row>
    <row r="79" spans="1:179" x14ac:dyDescent="0.25">
      <c r="A79" s="144" t="s">
        <v>159</v>
      </c>
      <c r="B79" s="144">
        <f t="shared" si="303"/>
        <v>616.5</v>
      </c>
      <c r="C79" s="144">
        <f t="shared" si="348"/>
        <v>1611.6999999999998</v>
      </c>
      <c r="D79" s="144">
        <f t="shared" si="348"/>
        <v>3519.3</v>
      </c>
      <c r="E79" s="144">
        <f t="shared" si="348"/>
        <v>4324.2999999999993</v>
      </c>
      <c r="F79" s="144">
        <f t="shared" si="348"/>
        <v>4348.3000000000011</v>
      </c>
      <c r="G79" s="144">
        <f t="shared" si="348"/>
        <v>4024.3000000000011</v>
      </c>
      <c r="H79" s="144">
        <f t="shared" si="348"/>
        <v>4771.0999999999985</v>
      </c>
      <c r="I79" s="144">
        <f t="shared" si="348"/>
        <v>4856.7999999999993</v>
      </c>
      <c r="J79" s="144">
        <f t="shared" si="348"/>
        <v>4112.6000000000022</v>
      </c>
      <c r="K79" s="144">
        <f t="shared" si="348"/>
        <v>4146.5</v>
      </c>
      <c r="L79" s="144">
        <f t="shared" si="348"/>
        <v>5985.4000000000015</v>
      </c>
      <c r="M79" s="144">
        <f t="shared" si="348"/>
        <v>13993.299999999996</v>
      </c>
      <c r="N79" s="144">
        <f t="shared" si="305"/>
        <v>1518.9</v>
      </c>
      <c r="O79" s="144">
        <f t="shared" si="349"/>
        <v>1296.7999999999997</v>
      </c>
      <c r="P79" s="144">
        <f t="shared" si="349"/>
        <v>6146.5999999999995</v>
      </c>
      <c r="Q79" s="144">
        <f t="shared" si="349"/>
        <v>4080.6000000000004</v>
      </c>
      <c r="R79" s="144">
        <f t="shared" si="349"/>
        <v>5833.6</v>
      </c>
      <c r="S79" s="144">
        <f t="shared" si="349"/>
        <v>5885.5</v>
      </c>
      <c r="T79" s="144">
        <f t="shared" si="349"/>
        <v>5287.2000000000007</v>
      </c>
      <c r="U79" s="144">
        <f t="shared" si="349"/>
        <v>5575.2999999999993</v>
      </c>
      <c r="V79" s="144">
        <f t="shared" si="349"/>
        <v>5056.4000000000015</v>
      </c>
      <c r="W79" s="144">
        <f t="shared" si="349"/>
        <v>6291.1999999999971</v>
      </c>
      <c r="X79" s="144">
        <f t="shared" si="349"/>
        <v>9951.3000000000029</v>
      </c>
      <c r="Y79" s="144">
        <f t="shared" si="349"/>
        <v>15691.499999999993</v>
      </c>
      <c r="Z79" s="144">
        <f t="shared" si="307"/>
        <v>854.3</v>
      </c>
      <c r="AA79" s="144">
        <f t="shared" si="350"/>
        <v>4078.3</v>
      </c>
      <c r="AB79" s="144">
        <f t="shared" si="350"/>
        <v>4686.5</v>
      </c>
      <c r="AC79" s="144">
        <f t="shared" si="350"/>
        <v>6342.1</v>
      </c>
      <c r="AD79" s="144">
        <f t="shared" si="350"/>
        <v>6057.3999999999978</v>
      </c>
      <c r="AE79" s="144">
        <f t="shared" si="350"/>
        <v>6625.2000000000007</v>
      </c>
      <c r="AF79" s="144">
        <f t="shared" si="350"/>
        <v>6481.3999999999978</v>
      </c>
      <c r="AG79" s="144">
        <f t="shared" si="350"/>
        <v>6816.2000000000044</v>
      </c>
      <c r="AH79" s="144">
        <f t="shared" si="350"/>
        <v>6850.1999999999971</v>
      </c>
      <c r="AI79" s="144">
        <f t="shared" si="350"/>
        <v>9850.0999999999985</v>
      </c>
      <c r="AJ79" s="144">
        <f t="shared" si="350"/>
        <v>8700.1999999999971</v>
      </c>
      <c r="AK79" s="144">
        <f t="shared" si="350"/>
        <v>20285.800000000003</v>
      </c>
      <c r="AL79" s="144">
        <f t="shared" si="309"/>
        <v>2272.6999999999998</v>
      </c>
      <c r="AM79" s="144">
        <f t="shared" si="351"/>
        <v>4025.7</v>
      </c>
      <c r="AN79" s="144">
        <f t="shared" si="351"/>
        <v>7846.1</v>
      </c>
      <c r="AO79" s="144">
        <f t="shared" si="351"/>
        <v>6998.7999999999993</v>
      </c>
      <c r="AP79" s="144">
        <f t="shared" si="351"/>
        <v>9674.4000000000015</v>
      </c>
      <c r="AQ79" s="144">
        <f t="shared" si="351"/>
        <v>7588.7000000000007</v>
      </c>
      <c r="AR79" s="144">
        <f t="shared" si="351"/>
        <v>8660.0999999999985</v>
      </c>
      <c r="AS79" s="144">
        <f t="shared" si="351"/>
        <v>8996.4000000000015</v>
      </c>
      <c r="AT79" s="144">
        <f t="shared" si="351"/>
        <v>8007.4000000000015</v>
      </c>
      <c r="AU79" s="144">
        <f t="shared" si="351"/>
        <v>9796.8999999999942</v>
      </c>
      <c r="AV79" s="144">
        <f t="shared" si="351"/>
        <v>10804.100000000006</v>
      </c>
      <c r="AW79" s="144">
        <f t="shared" si="351"/>
        <v>21687.899999999994</v>
      </c>
      <c r="AX79" s="144">
        <f t="shared" si="311"/>
        <v>1921</v>
      </c>
      <c r="AY79" s="144">
        <f t="shared" si="352"/>
        <v>8777</v>
      </c>
      <c r="AZ79" s="144">
        <f t="shared" si="352"/>
        <v>10122.099999999999</v>
      </c>
      <c r="BA79" s="144">
        <f t="shared" si="352"/>
        <v>7699.8000000000029</v>
      </c>
      <c r="BB79" s="144">
        <f t="shared" si="352"/>
        <v>9028.2999999999956</v>
      </c>
      <c r="BC79" s="144">
        <f t="shared" si="352"/>
        <v>8459.6000000000058</v>
      </c>
      <c r="BD79" s="144">
        <f t="shared" si="352"/>
        <v>8952.3999999999942</v>
      </c>
      <c r="BE79" s="144">
        <f t="shared" si="352"/>
        <v>9533.7000000000044</v>
      </c>
      <c r="BF79" s="144">
        <f t="shared" si="352"/>
        <v>9087.7999999999956</v>
      </c>
      <c r="BG79" s="144">
        <f t="shared" si="352"/>
        <v>10069.900000000009</v>
      </c>
      <c r="BH79" s="144">
        <f t="shared" si="352"/>
        <v>12993.5</v>
      </c>
      <c r="BI79" s="144">
        <f t="shared" si="352"/>
        <v>24030.599999999991</v>
      </c>
      <c r="BJ79" s="144">
        <f t="shared" si="313"/>
        <v>2414</v>
      </c>
      <c r="BK79" s="144">
        <f t="shared" si="353"/>
        <v>6873.4</v>
      </c>
      <c r="BL79" s="144">
        <f t="shared" si="353"/>
        <v>11425.4</v>
      </c>
      <c r="BM79" s="144">
        <f t="shared" si="353"/>
        <v>9948</v>
      </c>
      <c r="BN79" s="144">
        <f t="shared" si="353"/>
        <v>10883.000000000004</v>
      </c>
      <c r="BO79" s="144">
        <f t="shared" si="353"/>
        <v>11339.899999999994</v>
      </c>
      <c r="BP79" s="144">
        <f t="shared" si="353"/>
        <v>8402.8000000000029</v>
      </c>
      <c r="BQ79" s="144">
        <f t="shared" si="353"/>
        <v>9257.3999999999942</v>
      </c>
      <c r="BR79" s="144">
        <f t="shared" si="353"/>
        <v>10627</v>
      </c>
      <c r="BS79" s="144">
        <f t="shared" si="353"/>
        <v>10610</v>
      </c>
      <c r="BT79" s="144">
        <f t="shared" si="353"/>
        <v>14728.100000000006</v>
      </c>
      <c r="BU79" s="144">
        <f t="shared" si="353"/>
        <v>29122.600000000006</v>
      </c>
      <c r="BV79" s="144">
        <f t="shared" si="315"/>
        <v>2461.6999999999998</v>
      </c>
      <c r="BW79" s="144">
        <f t="shared" si="354"/>
        <v>7739.4000000000005</v>
      </c>
      <c r="BX79" s="144">
        <f t="shared" si="354"/>
        <v>8610.4999999999982</v>
      </c>
      <c r="BY79" s="144">
        <f t="shared" si="354"/>
        <v>12367</v>
      </c>
      <c r="BZ79" s="144">
        <f t="shared" si="354"/>
        <v>11460.700000000004</v>
      </c>
      <c r="CA79" s="144">
        <f t="shared" si="354"/>
        <v>10878.299999999996</v>
      </c>
      <c r="CB79" s="144">
        <f t="shared" si="354"/>
        <v>10892.200000000004</v>
      </c>
      <c r="CC79" s="144">
        <f t="shared" si="354"/>
        <v>10885.5</v>
      </c>
      <c r="CD79" s="144">
        <f t="shared" si="354"/>
        <v>10878.300000000003</v>
      </c>
      <c r="CE79" s="144">
        <f t="shared" si="354"/>
        <v>12720.299999999988</v>
      </c>
      <c r="CF79" s="144">
        <f t="shared" si="354"/>
        <v>15452.600000000006</v>
      </c>
      <c r="CG79" s="144">
        <f t="shared" si="354"/>
        <v>28592.799999999988</v>
      </c>
      <c r="CH79" s="144">
        <f t="shared" si="317"/>
        <v>3187.7</v>
      </c>
      <c r="CI79" s="144">
        <f t="shared" si="355"/>
        <v>6746.0999999999995</v>
      </c>
      <c r="CJ79" s="144">
        <f t="shared" si="355"/>
        <v>8738.1000000000022</v>
      </c>
      <c r="CK79" s="144">
        <f t="shared" si="355"/>
        <v>15441.799999999996</v>
      </c>
      <c r="CL79" s="144">
        <f t="shared" si="355"/>
        <v>14023.200000000004</v>
      </c>
      <c r="CM79" s="144">
        <f t="shared" si="355"/>
        <v>12183.099999999999</v>
      </c>
      <c r="CN79" s="144">
        <f t="shared" si="355"/>
        <v>13307.199999999997</v>
      </c>
      <c r="CO79" s="144">
        <f t="shared" si="355"/>
        <v>11925.199999999997</v>
      </c>
      <c r="CP79" s="144">
        <f t="shared" si="355"/>
        <v>11584.600000000006</v>
      </c>
      <c r="CQ79" s="144">
        <f t="shared" si="355"/>
        <v>13447.399999999994</v>
      </c>
      <c r="CR79" s="144">
        <f t="shared" si="355"/>
        <v>16018</v>
      </c>
      <c r="CS79" s="144">
        <f t="shared" si="355"/>
        <v>31762.399999999994</v>
      </c>
      <c r="CT79" s="144">
        <f t="shared" si="319"/>
        <v>3180.9</v>
      </c>
      <c r="CU79" s="144">
        <f t="shared" si="356"/>
        <v>9728.4</v>
      </c>
      <c r="CV79" s="144">
        <f t="shared" si="356"/>
        <v>14710.5</v>
      </c>
      <c r="CW79" s="144">
        <f t="shared" si="356"/>
        <v>12734.399999999998</v>
      </c>
      <c r="CX79" s="144">
        <f t="shared" si="356"/>
        <v>17119.100000000006</v>
      </c>
      <c r="CY79" s="144">
        <f t="shared" si="356"/>
        <v>12918.099999999991</v>
      </c>
      <c r="CZ79" s="144">
        <f t="shared" si="356"/>
        <v>13455.5</v>
      </c>
      <c r="DA79" s="144">
        <f t="shared" si="356"/>
        <v>12831.700000000012</v>
      </c>
      <c r="DB79" s="144">
        <f t="shared" si="356"/>
        <v>13966.599999999991</v>
      </c>
      <c r="DC79" s="144">
        <f t="shared" si="356"/>
        <v>14557.199999999997</v>
      </c>
      <c r="DD79" s="144">
        <f t="shared" si="356"/>
        <v>19285.800000000017</v>
      </c>
      <c r="DE79" s="144">
        <f t="shared" si="356"/>
        <v>35257.599999999977</v>
      </c>
      <c r="DF79" s="144">
        <f t="shared" si="321"/>
        <v>4004.1</v>
      </c>
      <c r="DG79" s="144">
        <f t="shared" si="357"/>
        <v>9944.5</v>
      </c>
      <c r="DH79" s="144">
        <f t="shared" si="357"/>
        <v>19959</v>
      </c>
      <c r="DI79" s="144">
        <f t="shared" si="357"/>
        <v>12457</v>
      </c>
      <c r="DJ79" s="144">
        <f t="shared" si="357"/>
        <v>14784.900000000001</v>
      </c>
      <c r="DK79" s="144">
        <f t="shared" si="357"/>
        <v>13539.399999999994</v>
      </c>
      <c r="DL79" s="144">
        <f t="shared" si="357"/>
        <v>14029.100000000006</v>
      </c>
      <c r="DM79" s="144">
        <f t="shared" si="357"/>
        <v>14196.5</v>
      </c>
      <c r="DN79" s="144">
        <f t="shared" si="357"/>
        <v>15372.300000000003</v>
      </c>
      <c r="DO79" s="144">
        <f t="shared" si="357"/>
        <v>17178.099999999991</v>
      </c>
      <c r="DP79" s="144">
        <f t="shared" si="357"/>
        <v>17364.5</v>
      </c>
      <c r="DQ79" s="144">
        <f t="shared" si="357"/>
        <v>40700.206499199994</v>
      </c>
      <c r="DR79" s="144">
        <f t="shared" si="323"/>
        <v>2092</v>
      </c>
      <c r="DS79" s="144">
        <f t="shared" si="358"/>
        <v>8658.2999999999993</v>
      </c>
      <c r="DT79" s="144">
        <f t="shared" si="358"/>
        <v>13493.900000000001</v>
      </c>
      <c r="DU79" s="144">
        <f t="shared" si="358"/>
        <v>16728.7</v>
      </c>
      <c r="DV79" s="144">
        <f t="shared" si="358"/>
        <v>10893.5</v>
      </c>
      <c r="DW79" s="144">
        <f t="shared" si="358"/>
        <v>17842.700000000004</v>
      </c>
      <c r="DX79" s="144">
        <f t="shared" si="358"/>
        <v>16856.799999999988</v>
      </c>
      <c r="DY79" s="144">
        <f t="shared" si="358"/>
        <v>14710.800000000003</v>
      </c>
      <c r="DZ79" s="144">
        <f t="shared" si="358"/>
        <v>18477.199999999997</v>
      </c>
      <c r="EA79" s="144">
        <f t="shared" si="358"/>
        <v>15614</v>
      </c>
      <c r="EB79" s="144">
        <f t="shared" si="358"/>
        <v>21409.5</v>
      </c>
      <c r="EC79" s="144">
        <f t="shared" si="358"/>
        <v>40846.287186080037</v>
      </c>
      <c r="ED79" s="144">
        <f t="shared" si="325"/>
        <v>3891.1</v>
      </c>
      <c r="EE79" s="144">
        <f t="shared" si="359"/>
        <v>9599</v>
      </c>
      <c r="EF79" s="144">
        <f t="shared" si="359"/>
        <v>17977.900000000001</v>
      </c>
      <c r="EG79" s="144">
        <f t="shared" si="343"/>
        <v>14754.400000000001</v>
      </c>
      <c r="EH79" s="144">
        <f t="shared" si="343"/>
        <v>17738.400000000001</v>
      </c>
      <c r="EI79" s="144">
        <f t="shared" si="343"/>
        <v>17937.300000000003</v>
      </c>
      <c r="EJ79" s="144">
        <f t="shared" si="343"/>
        <v>18395.899999999994</v>
      </c>
      <c r="EK79" s="144">
        <f t="shared" si="343"/>
        <v>15202.100000000006</v>
      </c>
      <c r="EL79" s="144">
        <f t="shared" si="343"/>
        <v>21463</v>
      </c>
      <c r="EM79" s="144">
        <f t="shared" si="344"/>
        <v>16664.799999999988</v>
      </c>
      <c r="EN79" s="144">
        <f t="shared" si="328"/>
        <v>17878.600000000006</v>
      </c>
      <c r="EO79" s="144">
        <f t="shared" si="329"/>
        <v>46138.342824640044</v>
      </c>
      <c r="EP79" s="144">
        <f t="shared" si="330"/>
        <v>3382.1</v>
      </c>
      <c r="EQ79" s="144">
        <f t="shared" si="331"/>
        <v>11091.1</v>
      </c>
      <c r="ER79" s="144">
        <f t="shared" si="332"/>
        <v>14361</v>
      </c>
      <c r="ES79" s="144">
        <f t="shared" si="333"/>
        <v>17821.399999999998</v>
      </c>
      <c r="ET79" s="144">
        <f t="shared" si="333"/>
        <v>17235.700000000004</v>
      </c>
      <c r="EU79" s="144">
        <f t="shared" si="333"/>
        <v>19209.599999999991</v>
      </c>
      <c r="EV79" s="144">
        <f t="shared" si="333"/>
        <v>17076.600000000006</v>
      </c>
      <c r="EW79" s="144">
        <f t="shared" si="333"/>
        <v>20804.399999999994</v>
      </c>
      <c r="EX79" s="144">
        <f t="shared" si="345"/>
        <v>15309.700000000012</v>
      </c>
      <c r="EY79" s="144">
        <f t="shared" si="345"/>
        <v>19297.699999999983</v>
      </c>
      <c r="EZ79" s="144">
        <f t="shared" si="345"/>
        <v>18278.773823240015</v>
      </c>
      <c r="FA79" s="144">
        <f t="shared" si="345"/>
        <v>50244.124154710007</v>
      </c>
      <c r="FB79" s="144">
        <f t="shared" si="335"/>
        <v>3556.97569879</v>
      </c>
      <c r="FC79" s="144">
        <f t="shared" si="336"/>
        <v>9968.1243012100003</v>
      </c>
      <c r="FD79" s="144">
        <f t="shared" si="336"/>
        <v>13904.463833659995</v>
      </c>
      <c r="FE79" s="144">
        <f t="shared" si="336"/>
        <v>18338.663032340017</v>
      </c>
      <c r="FF79" s="144">
        <f t="shared" si="336"/>
        <v>17784.932608879986</v>
      </c>
      <c r="FG79" s="144">
        <f t="shared" si="336"/>
        <v>18823.043960030016</v>
      </c>
      <c r="FH79" s="144">
        <f t="shared" si="346"/>
        <v>22538.223415699962</v>
      </c>
      <c r="FI79" s="144">
        <f t="shared" si="346"/>
        <v>16158.334539400035</v>
      </c>
      <c r="FJ79" s="144">
        <f t="shared" si="346"/>
        <v>15429.208003159991</v>
      </c>
      <c r="FK79" s="144">
        <f t="shared" si="338"/>
        <v>25809.314438059984</v>
      </c>
      <c r="FL79" s="144">
        <f t="shared" si="339"/>
        <v>22880.999622039992</v>
      </c>
      <c r="FM79" s="144">
        <f t="shared" si="339"/>
        <v>47218.572115370014</v>
      </c>
      <c r="FN79" s="144">
        <f t="shared" si="340"/>
        <v>3623.2</v>
      </c>
      <c r="FO79" s="144">
        <f t="shared" si="341"/>
        <v>8620.0592860300021</v>
      </c>
      <c r="FP79" s="144">
        <f t="shared" si="341"/>
        <v>18344.83315246</v>
      </c>
      <c r="FQ79" s="144">
        <f t="shared" si="341"/>
        <v>17961.614121729988</v>
      </c>
      <c r="FR79" s="144">
        <f t="shared" si="341"/>
        <v>18793.018650510014</v>
      </c>
      <c r="FS79" s="144">
        <f t="shared" si="341"/>
        <v>18271.834151729985</v>
      </c>
      <c r="FT79" s="144">
        <f t="shared" si="347"/>
        <v>17467.133467730004</v>
      </c>
      <c r="FU79" s="144">
        <f t="shared" si="347"/>
        <v>19664.524068720013</v>
      </c>
      <c r="FV79" s="144">
        <f t="shared" si="347"/>
        <v>26089.757629079977</v>
      </c>
      <c r="FW79" s="144">
        <f t="shared" si="347"/>
        <v>23105.55718528002</v>
      </c>
    </row>
    <row r="80" spans="1:179" x14ac:dyDescent="0.25">
      <c r="A80" s="144" t="s">
        <v>160</v>
      </c>
      <c r="B80" s="144">
        <f t="shared" si="303"/>
        <v>38952.6</v>
      </c>
      <c r="C80" s="144">
        <f t="shared" si="348"/>
        <v>38134.1</v>
      </c>
      <c r="D80" s="144">
        <f t="shared" si="348"/>
        <v>39063.699999999997</v>
      </c>
      <c r="E80" s="144">
        <f t="shared" si="348"/>
        <v>36978.899999999994</v>
      </c>
      <c r="F80" s="144">
        <f t="shared" si="348"/>
        <v>36070.400000000023</v>
      </c>
      <c r="G80" s="144">
        <f t="shared" si="348"/>
        <v>36422.5</v>
      </c>
      <c r="H80" s="144">
        <f t="shared" si="348"/>
        <v>38099.099999999977</v>
      </c>
      <c r="I80" s="144">
        <f t="shared" si="348"/>
        <v>37197.700000000012</v>
      </c>
      <c r="J80" s="144">
        <f t="shared" si="348"/>
        <v>40911.299999999988</v>
      </c>
      <c r="K80" s="144">
        <f t="shared" si="348"/>
        <v>42367.600000000035</v>
      </c>
      <c r="L80" s="144">
        <f t="shared" si="348"/>
        <v>42219.699999999953</v>
      </c>
      <c r="M80" s="144">
        <f t="shared" si="348"/>
        <v>97966.900000000023</v>
      </c>
      <c r="N80" s="144">
        <f t="shared" si="305"/>
        <v>53007</v>
      </c>
      <c r="O80" s="144">
        <f t="shared" si="349"/>
        <v>46477.7</v>
      </c>
      <c r="P80" s="144">
        <f t="shared" si="349"/>
        <v>50133.099999999991</v>
      </c>
      <c r="Q80" s="144">
        <f t="shared" si="349"/>
        <v>45270.600000000006</v>
      </c>
      <c r="R80" s="144">
        <f t="shared" si="349"/>
        <v>52890.399999999994</v>
      </c>
      <c r="S80" s="144">
        <f t="shared" si="349"/>
        <v>49362.100000000035</v>
      </c>
      <c r="T80" s="144">
        <f t="shared" si="349"/>
        <v>49437.399999999965</v>
      </c>
      <c r="U80" s="144">
        <f t="shared" si="349"/>
        <v>48258.200000000012</v>
      </c>
      <c r="V80" s="144">
        <f t="shared" si="349"/>
        <v>51422.299999999988</v>
      </c>
      <c r="W80" s="144">
        <f t="shared" si="349"/>
        <v>55081.100000000035</v>
      </c>
      <c r="X80" s="144">
        <f t="shared" si="349"/>
        <v>61471.199999999953</v>
      </c>
      <c r="Y80" s="144">
        <f t="shared" si="349"/>
        <v>81950.900000000023</v>
      </c>
      <c r="Z80" s="144">
        <f t="shared" si="307"/>
        <v>64765.2</v>
      </c>
      <c r="AA80" s="144">
        <f t="shared" si="350"/>
        <v>62229.5</v>
      </c>
      <c r="AB80" s="144">
        <f t="shared" si="350"/>
        <v>58298.000000000015</v>
      </c>
      <c r="AC80" s="144">
        <f t="shared" si="350"/>
        <v>60776.5</v>
      </c>
      <c r="AD80" s="144">
        <f t="shared" si="350"/>
        <v>66545.899999999965</v>
      </c>
      <c r="AE80" s="144">
        <f t="shared" si="350"/>
        <v>62687.300000000047</v>
      </c>
      <c r="AF80" s="144">
        <f t="shared" si="350"/>
        <v>60911.699999999953</v>
      </c>
      <c r="AG80" s="144">
        <f t="shared" si="350"/>
        <v>71719.900000000023</v>
      </c>
      <c r="AH80" s="144">
        <f t="shared" si="350"/>
        <v>67194</v>
      </c>
      <c r="AI80" s="144">
        <f t="shared" si="350"/>
        <v>71080.199999999953</v>
      </c>
      <c r="AJ80" s="144">
        <f t="shared" si="350"/>
        <v>85382.5</v>
      </c>
      <c r="AK80" s="144">
        <f t="shared" si="350"/>
        <v>103987.30000000005</v>
      </c>
      <c r="AL80" s="144">
        <f t="shared" si="309"/>
        <v>81544.399999999994</v>
      </c>
      <c r="AM80" s="144">
        <f t="shared" si="351"/>
        <v>80235.200000000012</v>
      </c>
      <c r="AN80" s="144">
        <f t="shared" si="351"/>
        <v>79420</v>
      </c>
      <c r="AO80" s="144">
        <f t="shared" si="351"/>
        <v>78444.300000000017</v>
      </c>
      <c r="AP80" s="144">
        <f t="shared" si="351"/>
        <v>74887.799999999988</v>
      </c>
      <c r="AQ80" s="144">
        <f t="shared" si="351"/>
        <v>74558.799999999988</v>
      </c>
      <c r="AR80" s="144">
        <f t="shared" si="351"/>
        <v>85000.599999999977</v>
      </c>
      <c r="AS80" s="144">
        <f t="shared" si="351"/>
        <v>75060.70000000007</v>
      </c>
      <c r="AT80" s="144">
        <f t="shared" si="351"/>
        <v>74679.099999999977</v>
      </c>
      <c r="AU80" s="144">
        <f t="shared" si="351"/>
        <v>89851.79999999993</v>
      </c>
      <c r="AV80" s="144">
        <f t="shared" si="351"/>
        <v>107339.20000000007</v>
      </c>
      <c r="AW80" s="144">
        <f t="shared" si="351"/>
        <v>152531.29999999993</v>
      </c>
      <c r="AX80" s="144">
        <f t="shared" si="311"/>
        <v>96521.2</v>
      </c>
      <c r="AY80" s="144">
        <f t="shared" si="352"/>
        <v>125412.09999999999</v>
      </c>
      <c r="AZ80" s="144">
        <f t="shared" si="352"/>
        <v>103722.29999999999</v>
      </c>
      <c r="BA80" s="144">
        <f t="shared" si="352"/>
        <v>105720.30000000005</v>
      </c>
      <c r="BB80" s="144">
        <f t="shared" si="352"/>
        <v>103928.90000000002</v>
      </c>
      <c r="BC80" s="144">
        <f t="shared" si="352"/>
        <v>103479.79999999993</v>
      </c>
      <c r="BD80" s="144">
        <f t="shared" si="352"/>
        <v>108745.5</v>
      </c>
      <c r="BE80" s="144">
        <f t="shared" si="352"/>
        <v>101145.70000000007</v>
      </c>
      <c r="BF80" s="144">
        <f t="shared" si="352"/>
        <v>114530.19999999995</v>
      </c>
      <c r="BG80" s="144">
        <f t="shared" si="352"/>
        <v>114074.80000000005</v>
      </c>
      <c r="BH80" s="144">
        <f t="shared" si="352"/>
        <v>128353.09999999986</v>
      </c>
      <c r="BI80" s="144">
        <f t="shared" si="352"/>
        <v>198667.80000000005</v>
      </c>
      <c r="BJ80" s="144">
        <f t="shared" si="313"/>
        <v>128699.1</v>
      </c>
      <c r="BK80" s="144">
        <f t="shared" si="353"/>
        <v>113269.9</v>
      </c>
      <c r="BL80" s="144">
        <f t="shared" si="353"/>
        <v>114491.5</v>
      </c>
      <c r="BM80" s="144">
        <f t="shared" si="353"/>
        <v>119926.40000000002</v>
      </c>
      <c r="BN80" s="144">
        <f t="shared" si="353"/>
        <v>114318</v>
      </c>
      <c r="BO80" s="144">
        <f t="shared" si="353"/>
        <v>111198.29999999993</v>
      </c>
      <c r="BP80" s="144">
        <f t="shared" si="353"/>
        <v>123877.40000000002</v>
      </c>
      <c r="BQ80" s="144">
        <f t="shared" si="353"/>
        <v>112094.80000000005</v>
      </c>
      <c r="BR80" s="144">
        <f t="shared" si="353"/>
        <v>120663.99999999988</v>
      </c>
      <c r="BS80" s="144">
        <f t="shared" si="353"/>
        <v>132706.5</v>
      </c>
      <c r="BT80" s="144">
        <f t="shared" si="353"/>
        <v>115370.70000000019</v>
      </c>
      <c r="BU80" s="144">
        <f t="shared" si="353"/>
        <v>160935.59999999986</v>
      </c>
      <c r="BV80" s="144">
        <f t="shared" si="315"/>
        <v>143167.20000000001</v>
      </c>
      <c r="BW80" s="144">
        <f t="shared" si="354"/>
        <v>130386.70000000001</v>
      </c>
      <c r="BX80" s="144">
        <f t="shared" si="354"/>
        <v>131546.39999999997</v>
      </c>
      <c r="BY80" s="144">
        <f t="shared" si="354"/>
        <v>130516.79999999999</v>
      </c>
      <c r="BZ80" s="144">
        <f t="shared" si="354"/>
        <v>133253.20000000007</v>
      </c>
      <c r="CA80" s="144">
        <f t="shared" si="354"/>
        <v>125782</v>
      </c>
      <c r="CB80" s="144">
        <f t="shared" si="354"/>
        <v>131118.89999999991</v>
      </c>
      <c r="CC80" s="144">
        <f t="shared" si="354"/>
        <v>138362.90000000014</v>
      </c>
      <c r="CD80" s="144">
        <f t="shared" si="354"/>
        <v>133386.5</v>
      </c>
      <c r="CE80" s="144">
        <f t="shared" si="354"/>
        <v>136399</v>
      </c>
      <c r="CF80" s="144">
        <f t="shared" si="354"/>
        <v>147595</v>
      </c>
      <c r="CG80" s="144">
        <f t="shared" si="354"/>
        <v>200384.5</v>
      </c>
      <c r="CH80" s="144">
        <f t="shared" si="317"/>
        <v>158552.70000000001</v>
      </c>
      <c r="CI80" s="144">
        <f t="shared" si="355"/>
        <v>145797.29999999999</v>
      </c>
      <c r="CJ80" s="144">
        <f t="shared" si="355"/>
        <v>142209</v>
      </c>
      <c r="CK80" s="144">
        <f t="shared" si="355"/>
        <v>142095.90000000002</v>
      </c>
      <c r="CL80" s="144">
        <f t="shared" si="355"/>
        <v>149654.79999999993</v>
      </c>
      <c r="CM80" s="144">
        <f t="shared" si="355"/>
        <v>126025</v>
      </c>
      <c r="CN80" s="144">
        <f t="shared" si="355"/>
        <v>177699.10000000009</v>
      </c>
      <c r="CO80" s="144">
        <f t="shared" si="355"/>
        <v>155027.80000000005</v>
      </c>
      <c r="CP80" s="144">
        <f t="shared" si="355"/>
        <v>152616.59999999986</v>
      </c>
      <c r="CQ80" s="144">
        <f t="shared" si="355"/>
        <v>142434.30000000005</v>
      </c>
      <c r="CR80" s="144">
        <f t="shared" si="355"/>
        <v>162293.89999999991</v>
      </c>
      <c r="CS80" s="144">
        <f t="shared" si="355"/>
        <v>210290.90000000014</v>
      </c>
      <c r="CT80" s="144">
        <f t="shared" si="319"/>
        <v>172554.5</v>
      </c>
      <c r="CU80" s="144">
        <f t="shared" si="356"/>
        <v>169573.5</v>
      </c>
      <c r="CV80" s="144">
        <f t="shared" si="356"/>
        <v>154741</v>
      </c>
      <c r="CW80" s="144">
        <f t="shared" si="356"/>
        <v>155324.40000000002</v>
      </c>
      <c r="CX80" s="144">
        <f t="shared" si="356"/>
        <v>160439.40000000002</v>
      </c>
      <c r="CY80" s="144">
        <f t="shared" si="356"/>
        <v>153555.89999999991</v>
      </c>
      <c r="CZ80" s="144">
        <f t="shared" si="356"/>
        <v>165599.19999999995</v>
      </c>
      <c r="DA80" s="144">
        <f t="shared" si="356"/>
        <v>162788.10000000009</v>
      </c>
      <c r="DB80" s="144">
        <f t="shared" si="356"/>
        <v>174655.80000000005</v>
      </c>
      <c r="DC80" s="144">
        <f t="shared" si="356"/>
        <v>169125.69999999995</v>
      </c>
      <c r="DD80" s="144">
        <f t="shared" si="356"/>
        <v>174412.10000000009</v>
      </c>
      <c r="DE80" s="144">
        <f t="shared" si="356"/>
        <v>203982.39999999991</v>
      </c>
      <c r="DF80" s="144">
        <f t="shared" si="321"/>
        <v>192559.9</v>
      </c>
      <c r="DG80" s="144">
        <f t="shared" si="357"/>
        <v>169293.69999999998</v>
      </c>
      <c r="DH80" s="144">
        <f t="shared" si="357"/>
        <v>177870.20000000007</v>
      </c>
      <c r="DI80" s="144">
        <f t="shared" si="357"/>
        <v>152204.89999999991</v>
      </c>
      <c r="DJ80" s="144">
        <f t="shared" si="357"/>
        <v>176135.70000000007</v>
      </c>
      <c r="DK80" s="144">
        <f t="shared" si="357"/>
        <v>171015.79999999993</v>
      </c>
      <c r="DL80" s="144">
        <f t="shared" si="357"/>
        <v>187093.10000000009</v>
      </c>
      <c r="DM80" s="144">
        <f t="shared" si="357"/>
        <v>183278.39999999991</v>
      </c>
      <c r="DN80" s="144">
        <f t="shared" si="357"/>
        <v>182469.30000000005</v>
      </c>
      <c r="DO80" s="144">
        <f t="shared" si="357"/>
        <v>187803</v>
      </c>
      <c r="DP80" s="144">
        <f t="shared" si="357"/>
        <v>173254.19999999995</v>
      </c>
      <c r="DQ80" s="144">
        <f t="shared" si="357"/>
        <v>257546.56101206993</v>
      </c>
      <c r="DR80" s="144">
        <f t="shared" si="323"/>
        <v>203274.8</v>
      </c>
      <c r="DS80" s="144">
        <f t="shared" si="358"/>
        <v>171476.5</v>
      </c>
      <c r="DT80" s="144">
        <f t="shared" si="358"/>
        <v>167321.89999999997</v>
      </c>
      <c r="DU80" s="144">
        <f t="shared" si="358"/>
        <v>190738.60000000009</v>
      </c>
      <c r="DV80" s="144">
        <f t="shared" si="358"/>
        <v>185826.69999999995</v>
      </c>
      <c r="DW80" s="144">
        <f t="shared" si="358"/>
        <v>202039.19999999995</v>
      </c>
      <c r="DX80" s="144">
        <f t="shared" si="358"/>
        <v>190335.90000000014</v>
      </c>
      <c r="DY80" s="144">
        <f t="shared" si="358"/>
        <v>184713.09999999986</v>
      </c>
      <c r="DZ80" s="144">
        <f t="shared" si="358"/>
        <v>191992.19999999995</v>
      </c>
      <c r="EA80" s="144">
        <f t="shared" si="358"/>
        <v>216868.60000000009</v>
      </c>
      <c r="EB80" s="144">
        <f t="shared" si="358"/>
        <v>197061.5</v>
      </c>
      <c r="EC80" s="144">
        <f t="shared" si="358"/>
        <v>274350.38019617973</v>
      </c>
      <c r="ED80" s="144">
        <f t="shared" si="325"/>
        <v>212616.6</v>
      </c>
      <c r="EE80" s="144">
        <f t="shared" si="359"/>
        <v>195933.6</v>
      </c>
      <c r="EF80" s="144">
        <f t="shared" si="359"/>
        <v>194786.3</v>
      </c>
      <c r="EG80" s="144">
        <f t="shared" si="343"/>
        <v>197013.40000000002</v>
      </c>
      <c r="EH80" s="144">
        <f t="shared" si="343"/>
        <v>207147.29999999993</v>
      </c>
      <c r="EI80" s="144">
        <f t="shared" si="343"/>
        <v>206083.60000000009</v>
      </c>
      <c r="EJ80" s="144">
        <f t="shared" si="343"/>
        <v>196680.30000000005</v>
      </c>
      <c r="EK80" s="144">
        <f t="shared" si="343"/>
        <v>184960.69999999995</v>
      </c>
      <c r="EL80" s="144">
        <f t="shared" si="343"/>
        <v>215840.89999999991</v>
      </c>
      <c r="EM80" s="144">
        <f t="shared" si="344"/>
        <v>252587.30000000005</v>
      </c>
      <c r="EN80" s="144">
        <f t="shared" si="328"/>
        <v>188336.89999999991</v>
      </c>
      <c r="EO80" s="144">
        <f t="shared" si="329"/>
        <v>332551.83663885016</v>
      </c>
      <c r="EP80" s="144">
        <f t="shared" si="330"/>
        <v>233385.2</v>
      </c>
      <c r="EQ80" s="144">
        <f t="shared" si="331"/>
        <v>188895.59999999998</v>
      </c>
      <c r="ER80" s="144">
        <f t="shared" si="332"/>
        <v>215114.8</v>
      </c>
      <c r="ES80" s="144">
        <f t="shared" si="333"/>
        <v>219825.30514172011</v>
      </c>
      <c r="ET80" s="144">
        <f t="shared" si="333"/>
        <v>220042.17701853998</v>
      </c>
      <c r="EU80" s="144">
        <f t="shared" si="333"/>
        <v>219318.51783974003</v>
      </c>
      <c r="EV80" s="144">
        <f t="shared" si="333"/>
        <v>220849.69999999995</v>
      </c>
      <c r="EW80" s="144">
        <f t="shared" si="333"/>
        <v>219632.59999999986</v>
      </c>
      <c r="EX80" s="144">
        <f t="shared" si="345"/>
        <v>217362.80000000005</v>
      </c>
      <c r="EY80" s="144">
        <f t="shared" si="345"/>
        <v>203092.09999999986</v>
      </c>
      <c r="EZ80" s="144">
        <f t="shared" si="345"/>
        <v>199828.13384628017</v>
      </c>
      <c r="FA80" s="144">
        <f t="shared" si="345"/>
        <v>310096.3475868497</v>
      </c>
      <c r="FB80" s="144">
        <f t="shared" si="335"/>
        <v>250807.05947608998</v>
      </c>
      <c r="FC80" s="144">
        <f t="shared" si="336"/>
        <v>203664.44052391002</v>
      </c>
      <c r="FD80" s="144">
        <f t="shared" si="336"/>
        <v>231940.34299607016</v>
      </c>
      <c r="FE80" s="144">
        <f t="shared" si="336"/>
        <v>233490.83280594985</v>
      </c>
      <c r="FF80" s="144">
        <f t="shared" si="336"/>
        <v>219865.15977843979</v>
      </c>
      <c r="FG80" s="144">
        <f t="shared" si="336"/>
        <v>216071.66690268042</v>
      </c>
      <c r="FH80" s="144">
        <f t="shared" si="346"/>
        <v>275591.79614800983</v>
      </c>
      <c r="FI80" s="144">
        <f t="shared" si="346"/>
        <v>207945.67468162021</v>
      </c>
      <c r="FJ80" s="144">
        <f t="shared" si="346"/>
        <v>202354.4614606495</v>
      </c>
      <c r="FK80" s="144">
        <f t="shared" si="338"/>
        <v>251017.71365731047</v>
      </c>
      <c r="FL80" s="144">
        <f t="shared" si="339"/>
        <v>231908.69732815912</v>
      </c>
      <c r="FM80" s="144">
        <f t="shared" si="339"/>
        <v>0</v>
      </c>
      <c r="FN80" s="144">
        <f t="shared" si="340"/>
        <v>203286.7</v>
      </c>
      <c r="FO80" s="144">
        <f t="shared" si="341"/>
        <v>174914.94213509996</v>
      </c>
      <c r="FP80" s="144">
        <f t="shared" si="341"/>
        <v>230296.72035621002</v>
      </c>
      <c r="FQ80" s="144">
        <f t="shared" si="341"/>
        <v>207858.50147249002</v>
      </c>
      <c r="FR80" s="144">
        <f t="shared" si="341"/>
        <v>280278.80605463008</v>
      </c>
      <c r="FS80" s="144">
        <f t="shared" si="341"/>
        <v>275607.69461319013</v>
      </c>
      <c r="FT80" s="144">
        <f t="shared" si="347"/>
        <v>256481.35918990965</v>
      </c>
      <c r="FU80" s="144">
        <f t="shared" si="347"/>
        <v>244171.58357526013</v>
      </c>
      <c r="FV80" s="144">
        <f t="shared" si="347"/>
        <v>218903.62633498013</v>
      </c>
      <c r="FW80" s="144">
        <f t="shared" si="347"/>
        <v>239449.64484822983</v>
      </c>
    </row>
    <row r="81" spans="1:179" x14ac:dyDescent="0.25">
      <c r="A81" s="144" t="s">
        <v>161</v>
      </c>
      <c r="B81" s="144">
        <f t="shared" si="303"/>
        <v>19449.599999999999</v>
      </c>
      <c r="C81" s="144">
        <f t="shared" si="348"/>
        <v>21811.200000000004</v>
      </c>
      <c r="D81" s="144">
        <f t="shared" si="348"/>
        <v>22292.6</v>
      </c>
      <c r="E81" s="144">
        <f t="shared" si="348"/>
        <v>22524.299999999996</v>
      </c>
      <c r="F81" s="144">
        <f t="shared" si="348"/>
        <v>21504.300000000003</v>
      </c>
      <c r="G81" s="144">
        <f t="shared" si="348"/>
        <v>22178.899999999994</v>
      </c>
      <c r="H81" s="144">
        <f t="shared" si="348"/>
        <v>22184.800000000017</v>
      </c>
      <c r="I81" s="144">
        <f t="shared" si="348"/>
        <v>21741.899999999994</v>
      </c>
      <c r="J81" s="144">
        <f t="shared" si="348"/>
        <v>23039.100000000006</v>
      </c>
      <c r="K81" s="144">
        <f t="shared" si="348"/>
        <v>25156.199999999983</v>
      </c>
      <c r="L81" s="144">
        <f t="shared" si="348"/>
        <v>23210.100000000006</v>
      </c>
      <c r="M81" s="144">
        <f t="shared" si="348"/>
        <v>59101.200000000012</v>
      </c>
      <c r="N81" s="144">
        <f t="shared" si="305"/>
        <v>25921.7</v>
      </c>
      <c r="O81" s="144">
        <f t="shared" si="349"/>
        <v>25617.600000000002</v>
      </c>
      <c r="P81" s="144">
        <f t="shared" si="349"/>
        <v>25771.800000000003</v>
      </c>
      <c r="Q81" s="144">
        <f t="shared" si="349"/>
        <v>25718.599999999991</v>
      </c>
      <c r="R81" s="144">
        <f t="shared" si="349"/>
        <v>26511.800000000003</v>
      </c>
      <c r="S81" s="144">
        <f t="shared" si="349"/>
        <v>25632.799999999988</v>
      </c>
      <c r="T81" s="144">
        <f t="shared" si="349"/>
        <v>25934.800000000017</v>
      </c>
      <c r="U81" s="144">
        <f t="shared" si="349"/>
        <v>26147.299999999988</v>
      </c>
      <c r="V81" s="144">
        <f t="shared" si="349"/>
        <v>28934.100000000006</v>
      </c>
      <c r="W81" s="144">
        <f t="shared" si="349"/>
        <v>29610.200000000012</v>
      </c>
      <c r="X81" s="144">
        <f t="shared" si="349"/>
        <v>29249</v>
      </c>
      <c r="Y81" s="144">
        <f t="shared" si="349"/>
        <v>52169.599999999977</v>
      </c>
      <c r="Z81" s="144">
        <f t="shared" si="307"/>
        <v>26202.7</v>
      </c>
      <c r="AA81" s="144">
        <f t="shared" si="350"/>
        <v>31828.100000000002</v>
      </c>
      <c r="AB81" s="144">
        <f t="shared" si="350"/>
        <v>29770.699999999997</v>
      </c>
      <c r="AC81" s="144">
        <f t="shared" si="350"/>
        <v>29111.600000000006</v>
      </c>
      <c r="AD81" s="144">
        <f t="shared" si="350"/>
        <v>29045.799999999988</v>
      </c>
      <c r="AE81" s="144">
        <f t="shared" si="350"/>
        <v>29057.700000000012</v>
      </c>
      <c r="AF81" s="144">
        <f t="shared" si="350"/>
        <v>28971.600000000006</v>
      </c>
      <c r="AG81" s="144">
        <f t="shared" si="350"/>
        <v>37763.599999999977</v>
      </c>
      <c r="AH81" s="144">
        <f t="shared" si="350"/>
        <v>33271.100000000035</v>
      </c>
      <c r="AI81" s="144">
        <f t="shared" si="350"/>
        <v>31986.599999999977</v>
      </c>
      <c r="AJ81" s="144">
        <f t="shared" si="350"/>
        <v>35798.299999999988</v>
      </c>
      <c r="AK81" s="144">
        <f t="shared" si="350"/>
        <v>58020.100000000035</v>
      </c>
      <c r="AL81" s="144">
        <f t="shared" si="309"/>
        <v>30002.1</v>
      </c>
      <c r="AM81" s="144">
        <f t="shared" si="351"/>
        <v>35706.299999999996</v>
      </c>
      <c r="AN81" s="144">
        <f t="shared" si="351"/>
        <v>35009.900000000009</v>
      </c>
      <c r="AO81" s="144">
        <f t="shared" si="351"/>
        <v>33689.599999999991</v>
      </c>
      <c r="AP81" s="144">
        <f t="shared" si="351"/>
        <v>35163.600000000006</v>
      </c>
      <c r="AQ81" s="144">
        <f t="shared" si="351"/>
        <v>36266.600000000006</v>
      </c>
      <c r="AR81" s="144">
        <f t="shared" si="351"/>
        <v>35774.899999999994</v>
      </c>
      <c r="AS81" s="144">
        <f t="shared" si="351"/>
        <v>35687.700000000012</v>
      </c>
      <c r="AT81" s="144">
        <f t="shared" si="351"/>
        <v>37096.799999999988</v>
      </c>
      <c r="AU81" s="144">
        <f t="shared" si="351"/>
        <v>37942.400000000023</v>
      </c>
      <c r="AV81" s="144">
        <f t="shared" si="351"/>
        <v>38169.5</v>
      </c>
      <c r="AW81" s="144">
        <f t="shared" si="351"/>
        <v>89335.399999999965</v>
      </c>
      <c r="AX81" s="144">
        <f t="shared" si="311"/>
        <v>34409.599999999999</v>
      </c>
      <c r="AY81" s="144">
        <f t="shared" si="352"/>
        <v>40091.299999999996</v>
      </c>
      <c r="AZ81" s="144">
        <f t="shared" si="352"/>
        <v>40445.600000000006</v>
      </c>
      <c r="BA81" s="144">
        <f t="shared" si="352"/>
        <v>39419.100000000006</v>
      </c>
      <c r="BB81" s="144">
        <f t="shared" si="352"/>
        <v>38649.100000000006</v>
      </c>
      <c r="BC81" s="144">
        <f t="shared" si="352"/>
        <v>39866.199999999983</v>
      </c>
      <c r="BD81" s="144">
        <f t="shared" si="352"/>
        <v>40013.000000000029</v>
      </c>
      <c r="BE81" s="144">
        <f t="shared" si="352"/>
        <v>39425.399999999965</v>
      </c>
      <c r="BF81" s="144">
        <f t="shared" si="352"/>
        <v>47675.600000000035</v>
      </c>
      <c r="BG81" s="144">
        <f t="shared" si="352"/>
        <v>42857.299999999988</v>
      </c>
      <c r="BH81" s="144">
        <f t="shared" si="352"/>
        <v>44220.799999999988</v>
      </c>
      <c r="BI81" s="144">
        <f t="shared" si="352"/>
        <v>78592.699999999953</v>
      </c>
      <c r="BJ81" s="144">
        <f t="shared" si="313"/>
        <v>40821.800000000003</v>
      </c>
      <c r="BK81" s="144">
        <f t="shared" si="353"/>
        <v>42019.7</v>
      </c>
      <c r="BL81" s="144">
        <f t="shared" si="353"/>
        <v>41695</v>
      </c>
      <c r="BM81" s="144">
        <f t="shared" si="353"/>
        <v>43947.600000000006</v>
      </c>
      <c r="BN81" s="144">
        <f t="shared" si="353"/>
        <v>42699.699999999983</v>
      </c>
      <c r="BO81" s="144">
        <f t="shared" si="353"/>
        <v>42958.800000000017</v>
      </c>
      <c r="BP81" s="144">
        <f t="shared" si="353"/>
        <v>42892.600000000006</v>
      </c>
      <c r="BQ81" s="144">
        <f t="shared" si="353"/>
        <v>43562</v>
      </c>
      <c r="BR81" s="144">
        <f t="shared" si="353"/>
        <v>46355.200000000012</v>
      </c>
      <c r="BS81" s="144">
        <f t="shared" si="353"/>
        <v>49238.399999999965</v>
      </c>
      <c r="BT81" s="144">
        <f t="shared" si="353"/>
        <v>47044.600000000035</v>
      </c>
      <c r="BU81" s="144">
        <f t="shared" si="353"/>
        <v>84513.900000000023</v>
      </c>
      <c r="BV81" s="144">
        <f t="shared" si="315"/>
        <v>42480.3</v>
      </c>
      <c r="BW81" s="144">
        <f t="shared" si="354"/>
        <v>44586.899999999994</v>
      </c>
      <c r="BX81" s="144">
        <f t="shared" si="354"/>
        <v>45314.900000000009</v>
      </c>
      <c r="BY81" s="144">
        <f t="shared" si="354"/>
        <v>45615</v>
      </c>
      <c r="BZ81" s="144">
        <f t="shared" si="354"/>
        <v>46550.100000000006</v>
      </c>
      <c r="CA81" s="144">
        <f t="shared" si="354"/>
        <v>46123</v>
      </c>
      <c r="CB81" s="144">
        <f t="shared" si="354"/>
        <v>47383.399999999965</v>
      </c>
      <c r="CC81" s="144">
        <f t="shared" si="354"/>
        <v>47294.100000000035</v>
      </c>
      <c r="CD81" s="144">
        <f t="shared" si="354"/>
        <v>52830.700000000012</v>
      </c>
      <c r="CE81" s="144">
        <f t="shared" si="354"/>
        <v>50309.699999999953</v>
      </c>
      <c r="CF81" s="144">
        <f t="shared" si="354"/>
        <v>52409.800000000047</v>
      </c>
      <c r="CG81" s="144">
        <f t="shared" si="354"/>
        <v>90500.599999999977</v>
      </c>
      <c r="CH81" s="144">
        <f t="shared" si="317"/>
        <v>45442.2</v>
      </c>
      <c r="CI81" s="144">
        <f t="shared" si="355"/>
        <v>48124</v>
      </c>
      <c r="CJ81" s="144">
        <f t="shared" si="355"/>
        <v>51546.400000000009</v>
      </c>
      <c r="CK81" s="144">
        <f t="shared" si="355"/>
        <v>50894</v>
      </c>
      <c r="CL81" s="144">
        <f t="shared" si="355"/>
        <v>52027.199999999983</v>
      </c>
      <c r="CM81" s="144">
        <f t="shared" si="355"/>
        <v>48961.700000000012</v>
      </c>
      <c r="CN81" s="144">
        <f t="shared" si="355"/>
        <v>52688.700000000012</v>
      </c>
      <c r="CO81" s="144">
        <f t="shared" si="355"/>
        <v>52593</v>
      </c>
      <c r="CP81" s="144">
        <f t="shared" si="355"/>
        <v>55320.799999999988</v>
      </c>
      <c r="CQ81" s="144">
        <f t="shared" si="355"/>
        <v>55499.5</v>
      </c>
      <c r="CR81" s="144">
        <f t="shared" si="355"/>
        <v>54685</v>
      </c>
      <c r="CS81" s="144">
        <f t="shared" si="355"/>
        <v>116492</v>
      </c>
      <c r="CT81" s="144">
        <f t="shared" si="319"/>
        <v>52772.6</v>
      </c>
      <c r="CU81" s="144">
        <f t="shared" si="356"/>
        <v>54748.700000000004</v>
      </c>
      <c r="CV81" s="144">
        <f t="shared" si="356"/>
        <v>54122.7</v>
      </c>
      <c r="CW81" s="144">
        <f t="shared" si="356"/>
        <v>56077</v>
      </c>
      <c r="CX81" s="144">
        <f t="shared" si="356"/>
        <v>57306.599999999977</v>
      </c>
      <c r="CY81" s="144">
        <f t="shared" si="356"/>
        <v>54880.5</v>
      </c>
      <c r="CZ81" s="144">
        <f t="shared" si="356"/>
        <v>54675.200000000012</v>
      </c>
      <c r="DA81" s="144">
        <f t="shared" si="356"/>
        <v>55125.299999999988</v>
      </c>
      <c r="DB81" s="144">
        <f t="shared" si="356"/>
        <v>56802.5</v>
      </c>
      <c r="DC81" s="144">
        <f t="shared" si="356"/>
        <v>59775.800000000047</v>
      </c>
      <c r="DD81" s="144">
        <f t="shared" si="356"/>
        <v>63162.5</v>
      </c>
      <c r="DE81" s="144">
        <f t="shared" si="356"/>
        <v>107357.19999999995</v>
      </c>
      <c r="DF81" s="144">
        <f t="shared" si="321"/>
        <v>53208</v>
      </c>
      <c r="DG81" s="144">
        <f t="shared" si="357"/>
        <v>58449</v>
      </c>
      <c r="DH81" s="144">
        <f t="shared" si="357"/>
        <v>57756.899999999994</v>
      </c>
      <c r="DI81" s="144">
        <f t="shared" si="357"/>
        <v>60281.5</v>
      </c>
      <c r="DJ81" s="144">
        <f t="shared" si="357"/>
        <v>63370.399999999994</v>
      </c>
      <c r="DK81" s="144">
        <f t="shared" si="357"/>
        <v>64488.799999999988</v>
      </c>
      <c r="DL81" s="144">
        <f t="shared" si="357"/>
        <v>61975.300000000047</v>
      </c>
      <c r="DM81" s="144">
        <f t="shared" si="357"/>
        <v>61712.299999999988</v>
      </c>
      <c r="DN81" s="144">
        <f t="shared" si="357"/>
        <v>62741.999999999942</v>
      </c>
      <c r="DO81" s="144">
        <f t="shared" si="357"/>
        <v>64539.20000000007</v>
      </c>
      <c r="DP81" s="144">
        <f t="shared" si="357"/>
        <v>68147.400000000023</v>
      </c>
      <c r="DQ81" s="144">
        <f t="shared" si="357"/>
        <v>67033.733580180211</v>
      </c>
      <c r="DR81" s="144">
        <f t="shared" si="323"/>
        <v>56265.1</v>
      </c>
      <c r="DS81" s="144">
        <f t="shared" si="358"/>
        <v>58798.400000000001</v>
      </c>
      <c r="DT81" s="144">
        <f t="shared" si="358"/>
        <v>59677.600000000006</v>
      </c>
      <c r="DU81" s="144">
        <f t="shared" si="358"/>
        <v>46633.899999999994</v>
      </c>
      <c r="DV81" s="144">
        <f t="shared" si="358"/>
        <v>58907</v>
      </c>
      <c r="DW81" s="144">
        <f t="shared" si="358"/>
        <v>65805.900000000023</v>
      </c>
      <c r="DX81" s="144">
        <f t="shared" si="358"/>
        <v>60953.5</v>
      </c>
      <c r="DY81" s="144">
        <f t="shared" si="358"/>
        <v>60310.899999999965</v>
      </c>
      <c r="DZ81" s="144">
        <f t="shared" si="358"/>
        <v>59091.100000000035</v>
      </c>
      <c r="EA81" s="144">
        <f t="shared" si="358"/>
        <v>63100.29999999993</v>
      </c>
      <c r="EB81" s="144">
        <f t="shared" si="358"/>
        <v>64843.70000000007</v>
      </c>
      <c r="EC81" s="144">
        <f t="shared" si="358"/>
        <v>115518.52001157997</v>
      </c>
      <c r="ED81" s="144">
        <f t="shared" si="325"/>
        <v>55444.3</v>
      </c>
      <c r="EE81" s="144">
        <f t="shared" si="359"/>
        <v>59918.099999999991</v>
      </c>
      <c r="EF81" s="144">
        <f t="shared" si="359"/>
        <v>63483.100000000006</v>
      </c>
      <c r="EG81" s="144">
        <f t="shared" si="343"/>
        <v>60785.5</v>
      </c>
      <c r="EH81" s="144">
        <f t="shared" si="343"/>
        <v>62742.900000000023</v>
      </c>
      <c r="EI81" s="144">
        <f t="shared" si="343"/>
        <v>66253.599999999977</v>
      </c>
      <c r="EJ81" s="144">
        <f t="shared" si="343"/>
        <v>61663.799999999988</v>
      </c>
      <c r="EK81" s="144">
        <f t="shared" si="343"/>
        <v>62504.700000000012</v>
      </c>
      <c r="EL81" s="144">
        <f t="shared" si="343"/>
        <v>60809.699999999953</v>
      </c>
      <c r="EM81" s="144">
        <f t="shared" si="344"/>
        <v>60503</v>
      </c>
      <c r="EN81" s="144">
        <f t="shared" si="328"/>
        <v>66020.800000000047</v>
      </c>
      <c r="EO81" s="144">
        <f t="shared" si="329"/>
        <v>121063.53395747987</v>
      </c>
      <c r="EP81" s="144">
        <f t="shared" si="330"/>
        <v>57167.6</v>
      </c>
      <c r="EQ81" s="144">
        <f t="shared" si="331"/>
        <v>60730.500000000007</v>
      </c>
      <c r="ER81" s="144">
        <f t="shared" si="332"/>
        <v>61687.799999999988</v>
      </c>
      <c r="ES81" s="144">
        <f t="shared" si="333"/>
        <v>72475.157617259974</v>
      </c>
      <c r="ET81" s="144">
        <f t="shared" si="333"/>
        <v>64324.998903160042</v>
      </c>
      <c r="EU81" s="144">
        <f t="shared" si="333"/>
        <v>65882.743479579978</v>
      </c>
      <c r="EV81" s="144">
        <f t="shared" si="333"/>
        <v>73415.200000000012</v>
      </c>
      <c r="EW81" s="144">
        <f t="shared" si="333"/>
        <v>64208.200000000012</v>
      </c>
      <c r="EX81" s="144">
        <f t="shared" si="345"/>
        <v>66205.499999999942</v>
      </c>
      <c r="EY81" s="144">
        <f t="shared" si="345"/>
        <v>64531.70000000007</v>
      </c>
      <c r="EZ81" s="144">
        <f t="shared" si="345"/>
        <v>66319.597175420029</v>
      </c>
      <c r="FA81" s="144">
        <f t="shared" si="345"/>
        <v>134100.36979887984</v>
      </c>
      <c r="FB81" s="144">
        <f t="shared" si="335"/>
        <v>187664.58513229998</v>
      </c>
      <c r="FC81" s="144">
        <f t="shared" si="336"/>
        <v>-62595.485132299975</v>
      </c>
      <c r="FD81" s="144">
        <f t="shared" si="336"/>
        <v>65419.51347944999</v>
      </c>
      <c r="FE81" s="144">
        <f t="shared" si="336"/>
        <v>67691.962500570022</v>
      </c>
      <c r="FF81" s="144">
        <f t="shared" si="336"/>
        <v>67765.992483079928</v>
      </c>
      <c r="FG81" s="144">
        <f t="shared" si="336"/>
        <v>66219.26633774006</v>
      </c>
      <c r="FH81" s="144">
        <f t="shared" si="346"/>
        <v>70233.292477509996</v>
      </c>
      <c r="FI81" s="144">
        <f t="shared" si="346"/>
        <v>70131.145289429987</v>
      </c>
      <c r="FJ81" s="144">
        <f t="shared" si="346"/>
        <v>68326.321485199849</v>
      </c>
      <c r="FK81" s="144">
        <f t="shared" si="338"/>
        <v>66733.778070690227</v>
      </c>
      <c r="FL81" s="144">
        <f t="shared" si="339"/>
        <v>73405.359888249892</v>
      </c>
      <c r="FM81" s="144">
        <f t="shared" si="339"/>
        <v>0</v>
      </c>
      <c r="FN81" s="144">
        <f t="shared" si="340"/>
        <v>138464.70000000001</v>
      </c>
      <c r="FO81" s="144">
        <f t="shared" si="341"/>
        <v>-6468.7096393300162</v>
      </c>
      <c r="FP81" s="144">
        <f t="shared" si="341"/>
        <v>69136.694348569989</v>
      </c>
      <c r="FQ81" s="144">
        <f t="shared" si="341"/>
        <v>75278.175076590036</v>
      </c>
      <c r="FR81" s="144">
        <f t="shared" si="341"/>
        <v>80827.596791039978</v>
      </c>
      <c r="FS81" s="144">
        <f t="shared" si="341"/>
        <v>82781.461368069984</v>
      </c>
      <c r="FT81" s="144">
        <f t="shared" si="347"/>
        <v>110596.7945562001</v>
      </c>
      <c r="FU81" s="144">
        <f t="shared" si="347"/>
        <v>101459.96281823993</v>
      </c>
      <c r="FV81" s="144">
        <f t="shared" si="347"/>
        <v>77315.753748460091</v>
      </c>
      <c r="FW81" s="144">
        <f t="shared" si="347"/>
        <v>75251.774120849906</v>
      </c>
    </row>
    <row r="82" spans="1:179" x14ac:dyDescent="0.25">
      <c r="A82" s="144" t="s">
        <v>162</v>
      </c>
      <c r="B82" s="144">
        <f t="shared" si="303"/>
        <v>19503</v>
      </c>
      <c r="C82" s="144">
        <f t="shared" si="348"/>
        <v>16147.599999999999</v>
      </c>
      <c r="D82" s="144">
        <f t="shared" si="348"/>
        <v>16017.900000000001</v>
      </c>
      <c r="E82" s="144">
        <f t="shared" si="348"/>
        <v>14239.899999999994</v>
      </c>
      <c r="F82" s="144">
        <f t="shared" si="348"/>
        <v>14318.200000000012</v>
      </c>
      <c r="G82" s="144">
        <f t="shared" si="348"/>
        <v>14124.5</v>
      </c>
      <c r="H82" s="144">
        <f t="shared" si="348"/>
        <v>15492.699999999997</v>
      </c>
      <c r="I82" s="144">
        <f t="shared" si="348"/>
        <v>15423.399999999994</v>
      </c>
      <c r="J82" s="144">
        <f t="shared" si="348"/>
        <v>17527.199999999997</v>
      </c>
      <c r="K82" s="144">
        <f t="shared" si="348"/>
        <v>16602.800000000017</v>
      </c>
      <c r="L82" s="144">
        <f t="shared" si="348"/>
        <v>18782.899999999994</v>
      </c>
      <c r="M82" s="144">
        <f t="shared" si="348"/>
        <v>38408.199999999983</v>
      </c>
      <c r="N82" s="144">
        <f t="shared" si="305"/>
        <v>26046.9</v>
      </c>
      <c r="O82" s="144">
        <f t="shared" si="349"/>
        <v>19896.099999999999</v>
      </c>
      <c r="P82" s="144">
        <f t="shared" si="349"/>
        <v>24172.199999999997</v>
      </c>
      <c r="Q82" s="144">
        <f t="shared" si="349"/>
        <v>19309.300000000003</v>
      </c>
      <c r="R82" s="144">
        <f t="shared" si="349"/>
        <v>25983.100000000006</v>
      </c>
      <c r="S82" s="144">
        <f t="shared" si="349"/>
        <v>23109.199999999983</v>
      </c>
      <c r="T82" s="144">
        <f t="shared" si="349"/>
        <v>22757</v>
      </c>
      <c r="U82" s="144">
        <f t="shared" si="349"/>
        <v>21941.800000000017</v>
      </c>
      <c r="V82" s="144">
        <f t="shared" si="349"/>
        <v>21933.600000000006</v>
      </c>
      <c r="W82" s="144">
        <f t="shared" si="349"/>
        <v>25224.599999999977</v>
      </c>
      <c r="X82" s="144">
        <f t="shared" si="349"/>
        <v>32078.299999999988</v>
      </c>
      <c r="Y82" s="144">
        <f t="shared" si="349"/>
        <v>29114.300000000047</v>
      </c>
      <c r="Z82" s="144">
        <f t="shared" si="307"/>
        <v>37573.9</v>
      </c>
      <c r="AA82" s="144">
        <f t="shared" si="350"/>
        <v>29759.999999999993</v>
      </c>
      <c r="AB82" s="144">
        <f t="shared" si="350"/>
        <v>27982.800000000003</v>
      </c>
      <c r="AC82" s="144">
        <f t="shared" si="350"/>
        <v>31579.5</v>
      </c>
      <c r="AD82" s="144">
        <f t="shared" si="350"/>
        <v>37003.699999999997</v>
      </c>
      <c r="AE82" s="144">
        <f t="shared" si="350"/>
        <v>33240.5</v>
      </c>
      <c r="AF82" s="144">
        <f t="shared" si="350"/>
        <v>31403</v>
      </c>
      <c r="AG82" s="144">
        <f t="shared" si="350"/>
        <v>33718.600000000006</v>
      </c>
      <c r="AH82" s="144">
        <f t="shared" si="350"/>
        <v>33665.299999999988</v>
      </c>
      <c r="AI82" s="144">
        <f t="shared" si="350"/>
        <v>38611.799999999988</v>
      </c>
      <c r="AJ82" s="144">
        <f t="shared" si="350"/>
        <v>48645.900000000023</v>
      </c>
      <c r="AK82" s="144">
        <f t="shared" si="350"/>
        <v>45011.900000000023</v>
      </c>
      <c r="AL82" s="144">
        <f t="shared" si="309"/>
        <v>50637.1</v>
      </c>
      <c r="AM82" s="144">
        <f t="shared" si="351"/>
        <v>43791.6</v>
      </c>
      <c r="AN82" s="144">
        <f t="shared" si="351"/>
        <v>43653.7</v>
      </c>
      <c r="AO82" s="144">
        <f t="shared" si="351"/>
        <v>44422.700000000012</v>
      </c>
      <c r="AP82" s="144">
        <f t="shared" si="351"/>
        <v>38676.799999999988</v>
      </c>
      <c r="AQ82" s="144">
        <f t="shared" si="351"/>
        <v>37595</v>
      </c>
      <c r="AR82" s="144">
        <f t="shared" si="351"/>
        <v>48515.500000000029</v>
      </c>
      <c r="AS82" s="144">
        <f t="shared" si="351"/>
        <v>38263.299999999988</v>
      </c>
      <c r="AT82" s="144">
        <f t="shared" si="351"/>
        <v>36751.799999999988</v>
      </c>
      <c r="AU82" s="144">
        <f t="shared" si="351"/>
        <v>50771.400000000023</v>
      </c>
      <c r="AV82" s="144">
        <f t="shared" si="351"/>
        <v>68332.099999999977</v>
      </c>
      <c r="AW82" s="144">
        <f t="shared" si="351"/>
        <v>61147.800000000047</v>
      </c>
      <c r="AX82" s="144">
        <f t="shared" si="311"/>
        <v>60604.800000000003</v>
      </c>
      <c r="AY82" s="144">
        <f t="shared" si="352"/>
        <v>84201.400000000009</v>
      </c>
      <c r="AZ82" s="144">
        <f t="shared" si="352"/>
        <v>62770</v>
      </c>
      <c r="BA82" s="144">
        <f t="shared" si="352"/>
        <v>65773.599999999977</v>
      </c>
      <c r="BB82" s="144">
        <f t="shared" si="352"/>
        <v>64317.799999999988</v>
      </c>
      <c r="BC82" s="144">
        <f t="shared" si="352"/>
        <v>62729.5</v>
      </c>
      <c r="BD82" s="144">
        <f t="shared" si="352"/>
        <v>67242.400000000023</v>
      </c>
      <c r="BE82" s="144">
        <f t="shared" si="352"/>
        <v>61087.800000000047</v>
      </c>
      <c r="BF82" s="144">
        <f t="shared" si="352"/>
        <v>66750.79999999993</v>
      </c>
      <c r="BG82" s="144">
        <f t="shared" si="352"/>
        <v>69667.20000000007</v>
      </c>
      <c r="BH82" s="144">
        <f t="shared" si="352"/>
        <v>83610.099999999977</v>
      </c>
      <c r="BI82" s="144">
        <f t="shared" si="352"/>
        <v>104238.40000000002</v>
      </c>
      <c r="BJ82" s="144">
        <f t="shared" si="313"/>
        <v>86558.8</v>
      </c>
      <c r="BK82" s="144">
        <f t="shared" si="353"/>
        <v>70113.3</v>
      </c>
      <c r="BL82" s="144">
        <f t="shared" si="353"/>
        <v>72591.699999999983</v>
      </c>
      <c r="BM82" s="144">
        <f t="shared" si="353"/>
        <v>75182.799999999988</v>
      </c>
      <c r="BN82" s="144">
        <f t="shared" si="353"/>
        <v>70853.200000000012</v>
      </c>
      <c r="BO82" s="144">
        <f t="shared" si="353"/>
        <v>67626.299999999988</v>
      </c>
      <c r="BP82" s="144">
        <f t="shared" si="353"/>
        <v>80666.300000000047</v>
      </c>
      <c r="BQ82" s="144">
        <f t="shared" si="353"/>
        <v>67676.29999999993</v>
      </c>
      <c r="BR82" s="144">
        <f t="shared" si="353"/>
        <v>74123.300000000047</v>
      </c>
      <c r="BS82" s="144">
        <f t="shared" si="353"/>
        <v>83019.5</v>
      </c>
      <c r="BT82" s="144">
        <f t="shared" si="353"/>
        <v>67730.800000000047</v>
      </c>
      <c r="BU82" s="144">
        <f t="shared" si="353"/>
        <v>74785.899999999907</v>
      </c>
      <c r="BV82" s="144">
        <f t="shared" si="315"/>
        <v>100015.4</v>
      </c>
      <c r="BW82" s="144">
        <f t="shared" si="354"/>
        <v>85548.6</v>
      </c>
      <c r="BX82" s="144">
        <f t="shared" si="354"/>
        <v>85363.599999999977</v>
      </c>
      <c r="BY82" s="144">
        <f t="shared" si="354"/>
        <v>84275.900000000023</v>
      </c>
      <c r="BZ82" s="144">
        <f t="shared" si="354"/>
        <v>85767.200000000012</v>
      </c>
      <c r="CA82" s="144">
        <f t="shared" si="354"/>
        <v>79147.399999999965</v>
      </c>
      <c r="CB82" s="144">
        <f t="shared" si="354"/>
        <v>83214</v>
      </c>
      <c r="CC82" s="144">
        <f t="shared" si="354"/>
        <v>90591.800000000047</v>
      </c>
      <c r="CD82" s="144">
        <f t="shared" si="354"/>
        <v>80127.699999999953</v>
      </c>
      <c r="CE82" s="144">
        <f t="shared" si="354"/>
        <v>85617.800000000047</v>
      </c>
      <c r="CF82" s="144">
        <f t="shared" si="354"/>
        <v>94463.400000000023</v>
      </c>
      <c r="CG82" s="144">
        <f t="shared" si="354"/>
        <v>109266</v>
      </c>
      <c r="CH82" s="144">
        <f t="shared" si="317"/>
        <v>112348.4</v>
      </c>
      <c r="CI82" s="144">
        <f t="shared" si="355"/>
        <v>96062.1</v>
      </c>
      <c r="CJ82" s="144">
        <f t="shared" si="355"/>
        <v>90166.599999999977</v>
      </c>
      <c r="CK82" s="144">
        <f t="shared" si="355"/>
        <v>90564.100000000035</v>
      </c>
      <c r="CL82" s="144">
        <f t="shared" si="355"/>
        <v>97392.599999999977</v>
      </c>
      <c r="CM82" s="144">
        <f t="shared" si="355"/>
        <v>76559.799999999988</v>
      </c>
      <c r="CN82" s="144">
        <f t="shared" si="355"/>
        <v>124624.70000000007</v>
      </c>
      <c r="CO82" s="144">
        <f t="shared" si="355"/>
        <v>99930.199999999953</v>
      </c>
      <c r="CP82" s="144">
        <f t="shared" si="355"/>
        <v>97080</v>
      </c>
      <c r="CQ82" s="144">
        <f t="shared" si="355"/>
        <v>86132.800000000047</v>
      </c>
      <c r="CR82" s="144">
        <f t="shared" si="355"/>
        <v>107347.30000000005</v>
      </c>
      <c r="CS82" s="144">
        <f t="shared" si="355"/>
        <v>92946.59999999986</v>
      </c>
      <c r="CT82" s="144">
        <f t="shared" si="319"/>
        <v>119449.9</v>
      </c>
      <c r="CU82" s="144">
        <f t="shared" si="356"/>
        <v>108431.70000000001</v>
      </c>
      <c r="CV82" s="144">
        <f t="shared" si="356"/>
        <v>99884.4</v>
      </c>
      <c r="CW82" s="144">
        <f t="shared" si="356"/>
        <v>99061.599999999977</v>
      </c>
      <c r="CX82" s="144">
        <f t="shared" si="356"/>
        <v>106714</v>
      </c>
      <c r="CY82" s="144">
        <f t="shared" si="356"/>
        <v>94054.20000000007</v>
      </c>
      <c r="CZ82" s="144">
        <f t="shared" si="356"/>
        <v>109676.59999999998</v>
      </c>
      <c r="DA82" s="144">
        <f t="shared" si="356"/>
        <v>107467.29999999993</v>
      </c>
      <c r="DB82" s="144">
        <f t="shared" si="356"/>
        <v>117632</v>
      </c>
      <c r="DC82" s="144">
        <f t="shared" si="356"/>
        <v>105256.69999999995</v>
      </c>
      <c r="DD82" s="144">
        <f t="shared" si="356"/>
        <v>111060.5</v>
      </c>
      <c r="DE82" s="144">
        <f t="shared" si="356"/>
        <v>94222.90000000014</v>
      </c>
      <c r="DF82" s="144">
        <f t="shared" si="321"/>
        <v>138745.9</v>
      </c>
      <c r="DG82" s="144">
        <f t="shared" si="357"/>
        <v>110189.4</v>
      </c>
      <c r="DH82" s="144">
        <f t="shared" si="357"/>
        <v>116267.10000000003</v>
      </c>
      <c r="DI82" s="144">
        <f t="shared" si="357"/>
        <v>91658</v>
      </c>
      <c r="DJ82" s="144">
        <f t="shared" si="357"/>
        <v>112586.90000000002</v>
      </c>
      <c r="DK82" s="144">
        <f t="shared" si="357"/>
        <v>106126.09999999998</v>
      </c>
      <c r="DL82" s="144">
        <f t="shared" si="357"/>
        <v>123082.79999999993</v>
      </c>
      <c r="DM82" s="144">
        <f t="shared" si="357"/>
        <v>120648.20000000007</v>
      </c>
      <c r="DN82" s="144">
        <f t="shared" si="357"/>
        <v>119157.29999999993</v>
      </c>
      <c r="DO82" s="144">
        <f t="shared" si="357"/>
        <v>122604.30000000005</v>
      </c>
      <c r="DP82" s="144">
        <f t="shared" si="357"/>
        <v>104365.69999999995</v>
      </c>
      <c r="DQ82" s="144">
        <f t="shared" si="357"/>
        <v>184617.30353819951</v>
      </c>
      <c r="DR82" s="144">
        <f t="shared" si="323"/>
        <v>145393.60000000001</v>
      </c>
      <c r="DS82" s="144">
        <f t="shared" si="358"/>
        <v>111953.5</v>
      </c>
      <c r="DT82" s="144">
        <f t="shared" si="358"/>
        <v>107539.19999999998</v>
      </c>
      <c r="DU82" s="144">
        <f t="shared" si="358"/>
        <v>141152.10000000003</v>
      </c>
      <c r="DV82" s="144">
        <f t="shared" si="358"/>
        <v>123189.59999999998</v>
      </c>
      <c r="DW82" s="144">
        <f t="shared" si="358"/>
        <v>129772</v>
      </c>
      <c r="DX82" s="144">
        <f t="shared" si="358"/>
        <v>128545.30000000005</v>
      </c>
      <c r="DY82" s="144">
        <f t="shared" si="358"/>
        <v>123992.89999999991</v>
      </c>
      <c r="DZ82" s="144">
        <f t="shared" si="358"/>
        <v>132457.19999999995</v>
      </c>
      <c r="EA82" s="144">
        <f t="shared" si="358"/>
        <v>148148.30000000005</v>
      </c>
      <c r="EB82" s="144">
        <f t="shared" si="358"/>
        <v>131866.40000000014</v>
      </c>
      <c r="EC82" s="144">
        <f t="shared" si="358"/>
        <v>157280.46530525992</v>
      </c>
      <c r="ED82" s="144">
        <f t="shared" si="325"/>
        <v>141645.5</v>
      </c>
      <c r="EE82" s="144">
        <f t="shared" si="359"/>
        <v>134007.5</v>
      </c>
      <c r="EF82" s="144">
        <f t="shared" si="359"/>
        <v>131071.59999999998</v>
      </c>
      <c r="EG82" s="144">
        <f t="shared" si="343"/>
        <v>135182.59999999998</v>
      </c>
      <c r="EH82" s="144">
        <f t="shared" si="343"/>
        <v>141175.10000000009</v>
      </c>
      <c r="EI82" s="144">
        <f t="shared" si="343"/>
        <v>139623.89999999991</v>
      </c>
      <c r="EJ82" s="144">
        <f t="shared" si="343"/>
        <v>122150</v>
      </c>
      <c r="EK82" s="144">
        <f t="shared" si="343"/>
        <v>121454.80000000005</v>
      </c>
      <c r="EL82" s="144">
        <f t="shared" si="343"/>
        <v>151948.5</v>
      </c>
      <c r="EM82" s="144">
        <f t="shared" si="344"/>
        <v>191518.39999999991</v>
      </c>
      <c r="EN82" s="144">
        <f t="shared" si="328"/>
        <v>119417.80000000005</v>
      </c>
      <c r="EO82" s="144">
        <f t="shared" si="329"/>
        <v>201967.43924132991</v>
      </c>
      <c r="EP82" s="144">
        <f t="shared" si="330"/>
        <v>175375.8</v>
      </c>
      <c r="EQ82" s="144">
        <f t="shared" si="331"/>
        <v>123897.10000000003</v>
      </c>
      <c r="ER82" s="144">
        <f t="shared" si="332"/>
        <v>145342.29999999999</v>
      </c>
      <c r="ES82" s="144">
        <f t="shared" si="333"/>
        <v>146593.30004996998</v>
      </c>
      <c r="ET82" s="144">
        <f t="shared" si="333"/>
        <v>153005.29422445979</v>
      </c>
      <c r="EU82" s="144">
        <f t="shared" si="333"/>
        <v>152987.90572557016</v>
      </c>
      <c r="EV82" s="144">
        <f t="shared" si="333"/>
        <v>147307.5</v>
      </c>
      <c r="EW82" s="144">
        <f t="shared" si="333"/>
        <v>152542</v>
      </c>
      <c r="EX82" s="144">
        <f t="shared" si="345"/>
        <v>150715.40000000014</v>
      </c>
      <c r="EY82" s="144">
        <f t="shared" si="345"/>
        <v>136681.59999999986</v>
      </c>
      <c r="EZ82" s="144">
        <f t="shared" si="345"/>
        <v>133193.28247046983</v>
      </c>
      <c r="FA82" s="144">
        <f t="shared" si="345"/>
        <v>175743.37483936991</v>
      </c>
      <c r="FB82" s="144">
        <f t="shared" si="335"/>
        <v>60796.871219560002</v>
      </c>
      <c r="FC82" s="144">
        <f t="shared" si="336"/>
        <v>263696.82878044003</v>
      </c>
      <c r="FD82" s="144">
        <f t="shared" si="336"/>
        <v>166164.33028966002</v>
      </c>
      <c r="FE82" s="144">
        <f t="shared" si="336"/>
        <v>165175.97002472001</v>
      </c>
      <c r="FF82" s="144">
        <f t="shared" si="336"/>
        <v>149957.87884159992</v>
      </c>
      <c r="FG82" s="144">
        <f t="shared" si="336"/>
        <v>142472.68867533014</v>
      </c>
      <c r="FH82" s="144">
        <f t="shared" si="346"/>
        <v>202295.11420916987</v>
      </c>
      <c r="FI82" s="144">
        <f t="shared" si="346"/>
        <v>137024.69182255026</v>
      </c>
      <c r="FJ82" s="144">
        <f t="shared" si="346"/>
        <v>133890.0419603698</v>
      </c>
      <c r="FK82" s="144">
        <f t="shared" si="338"/>
        <v>183532.09130535019</v>
      </c>
      <c r="FL82" s="144">
        <f t="shared" si="339"/>
        <v>157576.73332826956</v>
      </c>
      <c r="FM82" s="144">
        <f t="shared" si="339"/>
        <v>0</v>
      </c>
      <c r="FN82" s="144">
        <f t="shared" si="340"/>
        <v>63949.8</v>
      </c>
      <c r="FO82" s="144">
        <f t="shared" si="341"/>
        <v>180734.96434789</v>
      </c>
      <c r="FP82" s="144">
        <f t="shared" si="341"/>
        <v>160805.42031714</v>
      </c>
      <c r="FQ82" s="144">
        <f t="shared" si="341"/>
        <v>132394.51990256005</v>
      </c>
      <c r="FR82" s="144">
        <f t="shared" si="341"/>
        <v>167638.84212800011</v>
      </c>
      <c r="FS82" s="144">
        <f t="shared" si="341"/>
        <v>155095.42718735</v>
      </c>
      <c r="FT82" s="144">
        <f t="shared" si="347"/>
        <v>138729.07859890978</v>
      </c>
      <c r="FU82" s="144">
        <f t="shared" si="347"/>
        <v>142409.1452573</v>
      </c>
      <c r="FV82" s="144">
        <f t="shared" si="347"/>
        <v>141216.77400122001</v>
      </c>
      <c r="FW82" s="144">
        <f t="shared" si="347"/>
        <v>163241.17675104016</v>
      </c>
    </row>
    <row r="83" spans="1:179" x14ac:dyDescent="0.25">
      <c r="A83" s="144" t="s">
        <v>163</v>
      </c>
      <c r="B83" s="144">
        <f t="shared" si="303"/>
        <v>0</v>
      </c>
      <c r="C83" s="144">
        <f t="shared" si="348"/>
        <v>112.4</v>
      </c>
      <c r="D83" s="144">
        <f t="shared" si="348"/>
        <v>575.4</v>
      </c>
      <c r="E83" s="144">
        <f t="shared" si="348"/>
        <v>214.70000000000005</v>
      </c>
      <c r="F83" s="144">
        <f t="shared" si="348"/>
        <v>149.09999999999991</v>
      </c>
      <c r="G83" s="144">
        <f t="shared" si="348"/>
        <v>119.10000000000014</v>
      </c>
      <c r="H83" s="144">
        <f t="shared" si="348"/>
        <v>297.39999999999986</v>
      </c>
      <c r="I83" s="144">
        <f t="shared" si="348"/>
        <v>32.400000000000091</v>
      </c>
      <c r="J83" s="144">
        <f t="shared" si="348"/>
        <v>220.20000000000005</v>
      </c>
      <c r="K83" s="144">
        <f t="shared" si="348"/>
        <v>138.59999999999991</v>
      </c>
      <c r="L83" s="144">
        <f t="shared" si="348"/>
        <v>140.29999999999995</v>
      </c>
      <c r="M83" s="144">
        <f t="shared" si="348"/>
        <v>97.200000000000273</v>
      </c>
      <c r="N83" s="144">
        <f t="shared" si="305"/>
        <v>0</v>
      </c>
      <c r="O83" s="144">
        <f t="shared" si="349"/>
        <v>964</v>
      </c>
      <c r="P83" s="144">
        <f t="shared" si="349"/>
        <v>189.09999999999991</v>
      </c>
      <c r="Q83" s="144">
        <f t="shared" si="349"/>
        <v>155.70000000000005</v>
      </c>
      <c r="R83" s="144">
        <f t="shared" si="349"/>
        <v>208.5</v>
      </c>
      <c r="S83" s="144">
        <f t="shared" si="349"/>
        <v>127.40000000000009</v>
      </c>
      <c r="T83" s="144">
        <f t="shared" si="349"/>
        <v>126.59999999999991</v>
      </c>
      <c r="U83" s="144">
        <f t="shared" si="349"/>
        <v>78</v>
      </c>
      <c r="V83" s="144">
        <f t="shared" si="349"/>
        <v>142.40000000000009</v>
      </c>
      <c r="W83" s="144">
        <f t="shared" si="349"/>
        <v>246.29999999999995</v>
      </c>
      <c r="X83" s="144">
        <f t="shared" si="349"/>
        <v>132</v>
      </c>
      <c r="Y83" s="144">
        <f t="shared" si="349"/>
        <v>127.90000000000009</v>
      </c>
      <c r="Z83" s="144">
        <f t="shared" si="307"/>
        <v>988.6</v>
      </c>
      <c r="AA83" s="144">
        <f t="shared" si="350"/>
        <v>129.39999999999998</v>
      </c>
      <c r="AB83" s="144">
        <f t="shared" si="350"/>
        <v>178.09999999999991</v>
      </c>
      <c r="AC83" s="144">
        <f t="shared" si="350"/>
        <v>85.400000000000091</v>
      </c>
      <c r="AD83" s="144">
        <f t="shared" si="350"/>
        <v>428.59999999999991</v>
      </c>
      <c r="AE83" s="144">
        <f t="shared" si="350"/>
        <v>287.70000000000027</v>
      </c>
      <c r="AF83" s="144">
        <f t="shared" si="350"/>
        <v>198.69999999999982</v>
      </c>
      <c r="AG83" s="144">
        <f t="shared" si="350"/>
        <v>128.90000000000009</v>
      </c>
      <c r="AH83" s="144">
        <f t="shared" si="350"/>
        <v>140.90000000000009</v>
      </c>
      <c r="AI83" s="144">
        <f t="shared" si="350"/>
        <v>139.89999999999964</v>
      </c>
      <c r="AJ83" s="144">
        <f t="shared" si="350"/>
        <v>270.70000000000027</v>
      </c>
      <c r="AK83" s="144">
        <f t="shared" si="350"/>
        <v>111.40000000000009</v>
      </c>
      <c r="AL83" s="144">
        <f t="shared" si="309"/>
        <v>653.5</v>
      </c>
      <c r="AM83" s="144">
        <f t="shared" si="351"/>
        <v>214.29999999999995</v>
      </c>
      <c r="AN83" s="144">
        <f t="shared" si="351"/>
        <v>451.5</v>
      </c>
      <c r="AO83" s="144">
        <f t="shared" si="351"/>
        <v>175.29999999999995</v>
      </c>
      <c r="AP83" s="144">
        <f t="shared" si="351"/>
        <v>362.70000000000005</v>
      </c>
      <c r="AQ83" s="144">
        <f t="shared" si="351"/>
        <v>162.10000000000014</v>
      </c>
      <c r="AR83" s="144">
        <f t="shared" si="351"/>
        <v>228.09999999999991</v>
      </c>
      <c r="AS83" s="144">
        <f t="shared" si="351"/>
        <v>201.59999999999991</v>
      </c>
      <c r="AT83" s="144">
        <f t="shared" si="351"/>
        <v>264.20000000000027</v>
      </c>
      <c r="AU83" s="144">
        <f t="shared" si="351"/>
        <v>112.09999999999991</v>
      </c>
      <c r="AV83" s="144">
        <f t="shared" si="351"/>
        <v>225.40000000000009</v>
      </c>
      <c r="AW83" s="144">
        <f t="shared" si="351"/>
        <v>55.199999999999818</v>
      </c>
      <c r="AX83" s="144">
        <f t="shared" si="311"/>
        <v>1506.8</v>
      </c>
      <c r="AY83" s="144">
        <f t="shared" si="352"/>
        <v>355.79999999999995</v>
      </c>
      <c r="AZ83" s="144">
        <f t="shared" si="352"/>
        <v>211.59999999999991</v>
      </c>
      <c r="BA83" s="144">
        <f t="shared" si="352"/>
        <v>169.5</v>
      </c>
      <c r="BB83" s="144">
        <f t="shared" si="352"/>
        <v>227.80000000000018</v>
      </c>
      <c r="BC83" s="144">
        <f t="shared" si="352"/>
        <v>369.40000000000009</v>
      </c>
      <c r="BD83" s="144">
        <f t="shared" si="352"/>
        <v>429.19999999999982</v>
      </c>
      <c r="BE83" s="144">
        <f t="shared" si="352"/>
        <v>108.20000000000027</v>
      </c>
      <c r="BF83" s="144">
        <f t="shared" si="352"/>
        <v>103.79999999999973</v>
      </c>
      <c r="BG83" s="144">
        <f t="shared" si="352"/>
        <v>129.70000000000027</v>
      </c>
      <c r="BH83" s="144">
        <f t="shared" si="352"/>
        <v>191.39999999999964</v>
      </c>
      <c r="BI83" s="144">
        <f t="shared" si="352"/>
        <v>86.900000000000091</v>
      </c>
      <c r="BJ83" s="144">
        <f t="shared" si="313"/>
        <v>1318.5</v>
      </c>
      <c r="BK83" s="144">
        <f t="shared" si="353"/>
        <v>395.09999999999991</v>
      </c>
      <c r="BL83" s="144">
        <f t="shared" si="353"/>
        <v>204.80000000000018</v>
      </c>
      <c r="BM83" s="144">
        <f t="shared" si="353"/>
        <v>247.29999999999973</v>
      </c>
      <c r="BN83" s="144">
        <f t="shared" si="353"/>
        <v>223.5</v>
      </c>
      <c r="BO83" s="144">
        <f t="shared" si="353"/>
        <v>224.20000000000027</v>
      </c>
      <c r="BP83" s="144">
        <f t="shared" si="353"/>
        <v>185.69999999999982</v>
      </c>
      <c r="BQ83" s="144">
        <f t="shared" si="353"/>
        <v>208.09999999999991</v>
      </c>
      <c r="BR83" s="144">
        <f t="shared" si="353"/>
        <v>108.60000000000036</v>
      </c>
      <c r="BS83" s="144">
        <f t="shared" si="353"/>
        <v>122.29999999999973</v>
      </c>
      <c r="BT83" s="144">
        <f t="shared" si="353"/>
        <v>265.09999999999991</v>
      </c>
      <c r="BU83" s="144">
        <f t="shared" si="353"/>
        <v>699.90000000000055</v>
      </c>
      <c r="BV83" s="144">
        <f t="shared" si="315"/>
        <v>671.5</v>
      </c>
      <c r="BW83" s="144">
        <f t="shared" si="354"/>
        <v>174.29999999999995</v>
      </c>
      <c r="BX83" s="144">
        <f t="shared" si="354"/>
        <v>156.40000000000009</v>
      </c>
      <c r="BY83" s="144">
        <f t="shared" si="354"/>
        <v>625.89999999999986</v>
      </c>
      <c r="BZ83" s="144">
        <f t="shared" si="354"/>
        <v>284.60000000000014</v>
      </c>
      <c r="CA83" s="144">
        <f t="shared" si="354"/>
        <v>217.79999999999995</v>
      </c>
      <c r="CB83" s="144">
        <f t="shared" si="354"/>
        <v>305.09999999999991</v>
      </c>
      <c r="CC83" s="144">
        <f t="shared" si="354"/>
        <v>160.09999999999991</v>
      </c>
      <c r="CD83" s="144">
        <f t="shared" si="354"/>
        <v>168.80000000000018</v>
      </c>
      <c r="CE83" s="144">
        <f t="shared" si="354"/>
        <v>216.40000000000009</v>
      </c>
      <c r="CF83" s="144">
        <f t="shared" si="354"/>
        <v>258.40000000000009</v>
      </c>
      <c r="CG83" s="144">
        <f t="shared" si="354"/>
        <v>377.69999999999982</v>
      </c>
      <c r="CH83" s="144">
        <f t="shared" si="317"/>
        <v>762.1</v>
      </c>
      <c r="CI83" s="144">
        <f t="shared" si="355"/>
        <v>244.10000000000002</v>
      </c>
      <c r="CJ83" s="144">
        <f t="shared" si="355"/>
        <v>213.29999999999995</v>
      </c>
      <c r="CK83" s="144">
        <f t="shared" si="355"/>
        <v>637.79999999999995</v>
      </c>
      <c r="CL83" s="144">
        <f t="shared" si="355"/>
        <v>235.00000000000023</v>
      </c>
      <c r="CM83" s="144">
        <f t="shared" si="355"/>
        <v>82</v>
      </c>
      <c r="CN83" s="144">
        <f t="shared" si="355"/>
        <v>385.69999999999982</v>
      </c>
      <c r="CO83" s="144">
        <f t="shared" si="355"/>
        <v>1906.1000000000004</v>
      </c>
      <c r="CP83" s="144">
        <f t="shared" si="355"/>
        <v>215.79999999999927</v>
      </c>
      <c r="CQ83" s="144">
        <f t="shared" si="355"/>
        <v>676.30000000000018</v>
      </c>
      <c r="CR83" s="144">
        <f t="shared" si="355"/>
        <v>261.60000000000036</v>
      </c>
      <c r="CS83" s="144">
        <f t="shared" si="355"/>
        <v>418</v>
      </c>
      <c r="CT83" s="144">
        <f t="shared" si="319"/>
        <v>332</v>
      </c>
      <c r="CU83" s="144">
        <f t="shared" si="356"/>
        <v>1953.9</v>
      </c>
      <c r="CV83" s="144">
        <f t="shared" si="356"/>
        <v>308.5</v>
      </c>
      <c r="CW83" s="144">
        <f t="shared" si="356"/>
        <v>185.79999999999973</v>
      </c>
      <c r="CX83" s="144">
        <f t="shared" si="356"/>
        <v>147.20000000000027</v>
      </c>
      <c r="CY83" s="144">
        <f t="shared" si="356"/>
        <v>181.90000000000009</v>
      </c>
      <c r="CZ83" s="144">
        <f t="shared" si="356"/>
        <v>1247.3999999999996</v>
      </c>
      <c r="DA83" s="144">
        <f t="shared" si="356"/>
        <v>195.5</v>
      </c>
      <c r="DB83" s="144">
        <f t="shared" si="356"/>
        <v>221.30000000000018</v>
      </c>
      <c r="DC83" s="144">
        <f t="shared" si="356"/>
        <v>197.89999999999964</v>
      </c>
      <c r="DD83" s="144">
        <f t="shared" si="356"/>
        <v>189.10000000000036</v>
      </c>
      <c r="DE83" s="144">
        <f t="shared" si="356"/>
        <v>785.60000000000036</v>
      </c>
      <c r="DF83" s="144">
        <f t="shared" si="321"/>
        <v>606</v>
      </c>
      <c r="DG83" s="144">
        <f t="shared" si="357"/>
        <v>655.29999999999995</v>
      </c>
      <c r="DH83" s="144">
        <f t="shared" si="357"/>
        <v>604.5</v>
      </c>
      <c r="DI83" s="144">
        <f t="shared" si="357"/>
        <v>265.39999999999986</v>
      </c>
      <c r="DJ83" s="144">
        <f t="shared" si="357"/>
        <v>178.40000000000009</v>
      </c>
      <c r="DK83" s="144">
        <f t="shared" si="357"/>
        <v>400.90000000000009</v>
      </c>
      <c r="DL83" s="144">
        <f t="shared" si="357"/>
        <v>954.59999999999991</v>
      </c>
      <c r="DM83" s="144">
        <f t="shared" si="357"/>
        <v>450.40000000000009</v>
      </c>
      <c r="DN83" s="144">
        <f t="shared" si="357"/>
        <v>282.10000000000036</v>
      </c>
      <c r="DO83" s="144">
        <f t="shared" si="357"/>
        <v>659.5</v>
      </c>
      <c r="DP83" s="144">
        <f t="shared" si="357"/>
        <v>220.69999999999982</v>
      </c>
      <c r="DQ83" s="144">
        <f t="shared" si="357"/>
        <v>462.2226235499993</v>
      </c>
      <c r="DR83" s="144">
        <f t="shared" si="323"/>
        <v>695.5</v>
      </c>
      <c r="DS83" s="144">
        <f t="shared" si="358"/>
        <v>130.89999999999998</v>
      </c>
      <c r="DT83" s="144">
        <f t="shared" si="358"/>
        <v>105.10000000000002</v>
      </c>
      <c r="DU83" s="144">
        <f t="shared" si="358"/>
        <v>515.20000000000005</v>
      </c>
      <c r="DV83" s="144">
        <f t="shared" si="358"/>
        <v>137.39999999999986</v>
      </c>
      <c r="DW83" s="144">
        <f t="shared" si="358"/>
        <v>531.09999999999991</v>
      </c>
      <c r="DX83" s="144">
        <f t="shared" si="358"/>
        <v>837.10000000000036</v>
      </c>
      <c r="DY83" s="144">
        <f t="shared" si="358"/>
        <v>409.29999999999973</v>
      </c>
      <c r="DZ83" s="144">
        <f t="shared" si="358"/>
        <v>443.90000000000009</v>
      </c>
      <c r="EA83" s="144">
        <f t="shared" si="358"/>
        <v>580.89999999999964</v>
      </c>
      <c r="EB83" s="144">
        <f t="shared" si="358"/>
        <v>351.40000000000055</v>
      </c>
      <c r="EC83" s="144">
        <f t="shared" si="358"/>
        <v>435.95260788999894</v>
      </c>
      <c r="ED83" s="144">
        <f t="shared" si="325"/>
        <v>879.9</v>
      </c>
      <c r="EE83" s="144">
        <f t="shared" si="359"/>
        <v>301.69999999999993</v>
      </c>
      <c r="EF83" s="144">
        <f t="shared" si="359"/>
        <v>231.60000000000014</v>
      </c>
      <c r="EG83" s="144">
        <f t="shared" si="343"/>
        <v>1045.3</v>
      </c>
      <c r="EH83" s="144">
        <f t="shared" si="343"/>
        <v>286.40000000000009</v>
      </c>
      <c r="EI83" s="144">
        <f t="shared" si="343"/>
        <v>206.09999999999991</v>
      </c>
      <c r="EJ83" s="144">
        <f t="shared" si="343"/>
        <v>417.40000000000009</v>
      </c>
      <c r="EK83" s="144">
        <f t="shared" si="343"/>
        <v>1000.9999999999995</v>
      </c>
      <c r="EL83" s="144">
        <f t="shared" si="343"/>
        <v>139.40000000000055</v>
      </c>
      <c r="EM83" s="144">
        <f t="shared" si="344"/>
        <v>565.89999999999964</v>
      </c>
      <c r="EN83" s="144">
        <f t="shared" si="328"/>
        <v>321.80000000000018</v>
      </c>
      <c r="EO83" s="144">
        <f t="shared" si="329"/>
        <v>423.27330433000043</v>
      </c>
      <c r="EP83" s="144">
        <f t="shared" si="330"/>
        <v>841.8</v>
      </c>
      <c r="EQ83" s="144">
        <f t="shared" si="331"/>
        <v>404.20000000000005</v>
      </c>
      <c r="ER83" s="144">
        <f t="shared" si="332"/>
        <v>182.90000000000009</v>
      </c>
      <c r="ES83" s="144">
        <f t="shared" si="333"/>
        <v>756.86197449000065</v>
      </c>
      <c r="ET83" s="144">
        <f t="shared" si="333"/>
        <v>152.10389091999878</v>
      </c>
      <c r="EU83" s="144">
        <f t="shared" si="333"/>
        <v>447.8341345900003</v>
      </c>
      <c r="EV83" s="144">
        <f t="shared" si="333"/>
        <v>127</v>
      </c>
      <c r="EW83" s="144">
        <f t="shared" si="333"/>
        <v>885.20000000000027</v>
      </c>
      <c r="EX83" s="144">
        <f t="shared" si="345"/>
        <v>441.90000000000009</v>
      </c>
      <c r="EY83" s="144">
        <f t="shared" si="345"/>
        <v>596.19999999999982</v>
      </c>
      <c r="EZ83" s="144">
        <f t="shared" si="345"/>
        <v>315.25970039000003</v>
      </c>
      <c r="FA83" s="144">
        <f t="shared" si="345"/>
        <v>252.359808600002</v>
      </c>
      <c r="FB83" s="144">
        <f t="shared" si="335"/>
        <v>503.69312423000008</v>
      </c>
      <c r="FC83" s="144">
        <f t="shared" si="336"/>
        <v>720.80687576999992</v>
      </c>
      <c r="FD83" s="144">
        <f t="shared" si="336"/>
        <v>356.54922696000017</v>
      </c>
      <c r="FE83" s="144">
        <f t="shared" si="336"/>
        <v>622.90028065999945</v>
      </c>
      <c r="FF83" s="144">
        <f t="shared" si="336"/>
        <v>168.48245375999977</v>
      </c>
      <c r="FG83" s="144">
        <f t="shared" si="336"/>
        <v>295.3111606399998</v>
      </c>
      <c r="FH83" s="144">
        <f t="shared" si="346"/>
        <v>863.60976133000031</v>
      </c>
      <c r="FI83" s="144">
        <f t="shared" si="346"/>
        <v>610.23401963999822</v>
      </c>
      <c r="FJ83" s="144">
        <f t="shared" si="346"/>
        <v>138.09801508000055</v>
      </c>
      <c r="FK83" s="144">
        <f t="shared" si="338"/>
        <v>751.84428127000047</v>
      </c>
      <c r="FL83" s="144">
        <f t="shared" si="339"/>
        <v>388.83547534000172</v>
      </c>
      <c r="FM83" s="144">
        <f t="shared" si="339"/>
        <v>0</v>
      </c>
      <c r="FN83" s="144">
        <f t="shared" si="340"/>
        <v>872.1</v>
      </c>
      <c r="FO83" s="144">
        <f t="shared" si="341"/>
        <v>648.78742654000018</v>
      </c>
      <c r="FP83" s="144">
        <f t="shared" si="341"/>
        <v>354.60569049999913</v>
      </c>
      <c r="FQ83" s="144">
        <f t="shared" si="341"/>
        <v>185.80649334000077</v>
      </c>
      <c r="FR83" s="144">
        <f t="shared" si="341"/>
        <v>421.49213558999963</v>
      </c>
      <c r="FS83" s="144">
        <f t="shared" si="341"/>
        <v>934.61855777000028</v>
      </c>
      <c r="FT83" s="144">
        <f t="shared" si="347"/>
        <v>841.77303480000137</v>
      </c>
      <c r="FU83" s="144">
        <f t="shared" si="347"/>
        <v>316.16299971999979</v>
      </c>
      <c r="FV83" s="144">
        <f t="shared" si="347"/>
        <v>375.80163191000065</v>
      </c>
      <c r="FW83" s="144">
        <f t="shared" si="347"/>
        <v>932.94397633999779</v>
      </c>
    </row>
    <row r="84" spans="1:179" x14ac:dyDescent="0.25">
      <c r="A84" s="144" t="s">
        <v>164</v>
      </c>
      <c r="B84" s="144">
        <f t="shared" si="303"/>
        <v>0</v>
      </c>
      <c r="C84" s="144">
        <f t="shared" si="348"/>
        <v>62.9</v>
      </c>
      <c r="D84" s="144">
        <f t="shared" si="348"/>
        <v>177.79999999999998</v>
      </c>
      <c r="E84" s="144">
        <f t="shared" si="348"/>
        <v>0</v>
      </c>
      <c r="F84" s="144">
        <f t="shared" si="348"/>
        <v>98.800000000000011</v>
      </c>
      <c r="G84" s="144">
        <f t="shared" si="348"/>
        <v>0</v>
      </c>
      <c r="H84" s="144">
        <f t="shared" si="348"/>
        <v>124.19999999999999</v>
      </c>
      <c r="I84" s="144">
        <f t="shared" si="348"/>
        <v>0</v>
      </c>
      <c r="J84" s="144">
        <f t="shared" si="348"/>
        <v>124.80000000000001</v>
      </c>
      <c r="K84" s="144">
        <f t="shared" si="348"/>
        <v>470</v>
      </c>
      <c r="L84" s="144">
        <f t="shared" si="348"/>
        <v>86.400000000000091</v>
      </c>
      <c r="M84" s="144">
        <f t="shared" si="348"/>
        <v>360.29999999999995</v>
      </c>
      <c r="N84" s="144">
        <f t="shared" si="305"/>
        <v>1038.4000000000001</v>
      </c>
      <c r="O84" s="144">
        <f t="shared" si="349"/>
        <v>0</v>
      </c>
      <c r="P84" s="144">
        <f t="shared" si="349"/>
        <v>0</v>
      </c>
      <c r="Q84" s="144">
        <f t="shared" si="349"/>
        <v>87</v>
      </c>
      <c r="R84" s="144">
        <f t="shared" si="349"/>
        <v>187</v>
      </c>
      <c r="S84" s="144">
        <f t="shared" si="349"/>
        <v>492.69999999999982</v>
      </c>
      <c r="T84" s="144">
        <f t="shared" si="349"/>
        <v>619</v>
      </c>
      <c r="U84" s="144">
        <f t="shared" si="349"/>
        <v>91.099999999999909</v>
      </c>
      <c r="V84" s="144">
        <f t="shared" si="349"/>
        <v>412.20000000000027</v>
      </c>
      <c r="W84" s="144">
        <f t="shared" si="349"/>
        <v>0</v>
      </c>
      <c r="X84" s="144">
        <f t="shared" si="349"/>
        <v>11.900000000000091</v>
      </c>
      <c r="Y84" s="144">
        <f t="shared" si="349"/>
        <v>539.09999999999991</v>
      </c>
      <c r="Z84" s="144">
        <f t="shared" si="307"/>
        <v>0</v>
      </c>
      <c r="AA84" s="144">
        <f t="shared" si="350"/>
        <v>512</v>
      </c>
      <c r="AB84" s="144">
        <f t="shared" si="350"/>
        <v>366.4</v>
      </c>
      <c r="AC84" s="144">
        <f t="shared" si="350"/>
        <v>0</v>
      </c>
      <c r="AD84" s="144">
        <f t="shared" si="350"/>
        <v>67.800000000000068</v>
      </c>
      <c r="AE84" s="144">
        <f t="shared" si="350"/>
        <v>101.39999999999986</v>
      </c>
      <c r="AF84" s="144">
        <f t="shared" si="350"/>
        <v>338.40000000000009</v>
      </c>
      <c r="AG84" s="144">
        <f t="shared" si="350"/>
        <v>108.79999999999995</v>
      </c>
      <c r="AH84" s="144">
        <f t="shared" si="350"/>
        <v>116.70000000000005</v>
      </c>
      <c r="AI84" s="144">
        <f t="shared" si="350"/>
        <v>341.90000000000009</v>
      </c>
      <c r="AJ84" s="144">
        <f t="shared" si="350"/>
        <v>667.59999999999991</v>
      </c>
      <c r="AK84" s="144">
        <f t="shared" si="350"/>
        <v>843.90000000000009</v>
      </c>
      <c r="AL84" s="144">
        <f t="shared" si="309"/>
        <v>251.7</v>
      </c>
      <c r="AM84" s="144">
        <f t="shared" si="351"/>
        <v>523</v>
      </c>
      <c r="AN84" s="144">
        <f t="shared" si="351"/>
        <v>304.89999999999986</v>
      </c>
      <c r="AO84" s="144">
        <f t="shared" si="351"/>
        <v>156.70000000000005</v>
      </c>
      <c r="AP84" s="144">
        <f t="shared" si="351"/>
        <v>684.7</v>
      </c>
      <c r="AQ84" s="144">
        <f t="shared" si="351"/>
        <v>535.09999999999991</v>
      </c>
      <c r="AR84" s="144">
        <f t="shared" si="351"/>
        <v>482.09999999999991</v>
      </c>
      <c r="AS84" s="144">
        <f t="shared" si="351"/>
        <v>908.10000000000036</v>
      </c>
      <c r="AT84" s="144">
        <f t="shared" si="351"/>
        <v>566.30000000000018</v>
      </c>
      <c r="AU84" s="144">
        <f t="shared" si="351"/>
        <v>1025.8999999999996</v>
      </c>
      <c r="AV84" s="144">
        <f t="shared" si="351"/>
        <v>612.19999999999982</v>
      </c>
      <c r="AW84" s="144">
        <f t="shared" si="351"/>
        <v>1992.9000000000005</v>
      </c>
      <c r="AX84" s="144">
        <f t="shared" si="311"/>
        <v>0</v>
      </c>
      <c r="AY84" s="144">
        <f t="shared" si="352"/>
        <v>763.6</v>
      </c>
      <c r="AZ84" s="144">
        <f t="shared" si="352"/>
        <v>295.10000000000002</v>
      </c>
      <c r="BA84" s="144">
        <f t="shared" si="352"/>
        <v>358.09999999999991</v>
      </c>
      <c r="BB84" s="144">
        <f t="shared" si="352"/>
        <v>734.2</v>
      </c>
      <c r="BC84" s="144">
        <f t="shared" si="352"/>
        <v>514.69999999999982</v>
      </c>
      <c r="BD84" s="144">
        <f t="shared" si="352"/>
        <v>1060.9000000000001</v>
      </c>
      <c r="BE84" s="144">
        <f t="shared" si="352"/>
        <v>524.29999999999973</v>
      </c>
      <c r="BF84" s="144">
        <f t="shared" si="352"/>
        <v>0</v>
      </c>
      <c r="BG84" s="144">
        <f t="shared" si="352"/>
        <v>1420.6000000000004</v>
      </c>
      <c r="BH84" s="144">
        <f t="shared" si="352"/>
        <v>330.80000000000018</v>
      </c>
      <c r="BI84" s="144">
        <f t="shared" si="352"/>
        <v>15749.8</v>
      </c>
      <c r="BJ84" s="144">
        <f t="shared" si="313"/>
        <v>0</v>
      </c>
      <c r="BK84" s="144">
        <f t="shared" si="353"/>
        <v>741.8</v>
      </c>
      <c r="BL84" s="144">
        <f t="shared" si="353"/>
        <v>0</v>
      </c>
      <c r="BM84" s="144">
        <f t="shared" si="353"/>
        <v>548.70000000000005</v>
      </c>
      <c r="BN84" s="144">
        <f t="shared" si="353"/>
        <v>541.59999999999991</v>
      </c>
      <c r="BO84" s="144">
        <f t="shared" si="353"/>
        <v>389</v>
      </c>
      <c r="BP84" s="144">
        <f t="shared" si="353"/>
        <v>132.80000000000018</v>
      </c>
      <c r="BQ84" s="144">
        <f t="shared" si="353"/>
        <v>648.40000000000009</v>
      </c>
      <c r="BR84" s="144">
        <f t="shared" si="353"/>
        <v>76.899999999999636</v>
      </c>
      <c r="BS84" s="144">
        <f t="shared" si="353"/>
        <v>326.30000000000018</v>
      </c>
      <c r="BT84" s="144">
        <f t="shared" si="353"/>
        <v>330.19999999999982</v>
      </c>
      <c r="BU84" s="144">
        <f t="shared" si="353"/>
        <v>935.90000000000055</v>
      </c>
      <c r="BV84" s="144">
        <f t="shared" si="315"/>
        <v>0</v>
      </c>
      <c r="BW84" s="144">
        <f t="shared" si="354"/>
        <v>76.900000000000006</v>
      </c>
      <c r="BX84" s="144">
        <f t="shared" si="354"/>
        <v>711.5</v>
      </c>
      <c r="BY84" s="144">
        <f t="shared" si="354"/>
        <v>0</v>
      </c>
      <c r="BZ84" s="144">
        <f t="shared" si="354"/>
        <v>651.30000000000007</v>
      </c>
      <c r="CA84" s="144">
        <f t="shared" si="354"/>
        <v>293.79999999999995</v>
      </c>
      <c r="CB84" s="144">
        <f t="shared" si="354"/>
        <v>216.40000000000009</v>
      </c>
      <c r="CC84" s="144">
        <f t="shared" si="354"/>
        <v>316.90000000000009</v>
      </c>
      <c r="CD84" s="144">
        <f t="shared" si="354"/>
        <v>259.29999999999973</v>
      </c>
      <c r="CE84" s="144">
        <f t="shared" si="354"/>
        <v>255.09999999999991</v>
      </c>
      <c r="CF84" s="144">
        <f t="shared" si="354"/>
        <v>463.40000000000009</v>
      </c>
      <c r="CG84" s="144">
        <f t="shared" si="354"/>
        <v>240.20000000000027</v>
      </c>
      <c r="CH84" s="144">
        <f t="shared" si="317"/>
        <v>0</v>
      </c>
      <c r="CI84" s="144">
        <f t="shared" si="355"/>
        <v>1367.1</v>
      </c>
      <c r="CJ84" s="144">
        <f t="shared" si="355"/>
        <v>282.70000000000005</v>
      </c>
      <c r="CK84" s="144">
        <f t="shared" si="355"/>
        <v>0</v>
      </c>
      <c r="CL84" s="144">
        <f t="shared" si="355"/>
        <v>0</v>
      </c>
      <c r="CM84" s="144">
        <f t="shared" si="355"/>
        <v>421.50000000000023</v>
      </c>
      <c r="CN84" s="144">
        <f t="shared" si="355"/>
        <v>0</v>
      </c>
      <c r="CO84" s="144">
        <f t="shared" si="355"/>
        <v>598.5</v>
      </c>
      <c r="CP84" s="144">
        <f t="shared" si="355"/>
        <v>0</v>
      </c>
      <c r="CQ84" s="144">
        <f t="shared" si="355"/>
        <v>125.69999999999982</v>
      </c>
      <c r="CR84" s="144">
        <f t="shared" si="355"/>
        <v>0</v>
      </c>
      <c r="CS84" s="144">
        <f t="shared" si="355"/>
        <v>434.30000000000018</v>
      </c>
      <c r="CT84" s="144">
        <f t="shared" si="319"/>
        <v>0</v>
      </c>
      <c r="CU84" s="144">
        <f t="shared" si="356"/>
        <v>4439.2</v>
      </c>
      <c r="CV84" s="144">
        <f t="shared" si="356"/>
        <v>425.40000000000055</v>
      </c>
      <c r="CW84" s="144">
        <f t="shared" si="356"/>
        <v>0</v>
      </c>
      <c r="CX84" s="144">
        <f t="shared" si="356"/>
        <v>-3728.4000000000005</v>
      </c>
      <c r="CY84" s="144">
        <f t="shared" si="356"/>
        <v>4439.3</v>
      </c>
      <c r="CZ84" s="144">
        <f t="shared" si="356"/>
        <v>0</v>
      </c>
      <c r="DA84" s="144">
        <f t="shared" si="356"/>
        <v>0</v>
      </c>
      <c r="DB84" s="144">
        <f t="shared" si="356"/>
        <v>0</v>
      </c>
      <c r="DC84" s="144">
        <f t="shared" si="356"/>
        <v>3895.2999999999993</v>
      </c>
      <c r="DD84" s="144">
        <f t="shared" si="356"/>
        <v>0</v>
      </c>
      <c r="DE84" s="144">
        <f t="shared" si="356"/>
        <v>1616.7000000000007</v>
      </c>
      <c r="DF84" s="144">
        <f t="shared" si="321"/>
        <v>0</v>
      </c>
      <c r="DG84" s="144">
        <f t="shared" si="357"/>
        <v>0</v>
      </c>
      <c r="DH84" s="144">
        <f t="shared" si="357"/>
        <v>3241.7</v>
      </c>
      <c r="DI84" s="144">
        <f t="shared" si="357"/>
        <v>0</v>
      </c>
      <c r="DJ84" s="144">
        <f t="shared" si="357"/>
        <v>0</v>
      </c>
      <c r="DK84" s="144">
        <f t="shared" si="357"/>
        <v>0</v>
      </c>
      <c r="DL84" s="144">
        <f t="shared" si="357"/>
        <v>1080.4000000000005</v>
      </c>
      <c r="DM84" s="144">
        <f t="shared" si="357"/>
        <v>467.5</v>
      </c>
      <c r="DN84" s="144">
        <f t="shared" si="357"/>
        <v>287.89999999999964</v>
      </c>
      <c r="DO84" s="144">
        <f t="shared" si="357"/>
        <v>0</v>
      </c>
      <c r="DP84" s="144">
        <f t="shared" si="357"/>
        <v>520.39999999999964</v>
      </c>
      <c r="DQ84" s="144">
        <f t="shared" si="357"/>
        <v>5433.3012701400003</v>
      </c>
      <c r="DR84" s="144">
        <f t="shared" si="323"/>
        <v>920.6</v>
      </c>
      <c r="DS84" s="144">
        <f t="shared" si="358"/>
        <v>593.69999999999993</v>
      </c>
      <c r="DT84" s="144">
        <f t="shared" si="358"/>
        <v>0</v>
      </c>
      <c r="DU84" s="144">
        <f t="shared" si="358"/>
        <v>2437.3999999999996</v>
      </c>
      <c r="DV84" s="144">
        <f t="shared" si="358"/>
        <v>3592.7</v>
      </c>
      <c r="DW84" s="144">
        <f t="shared" si="358"/>
        <v>5930.2000000000007</v>
      </c>
      <c r="DX84" s="144">
        <f t="shared" si="358"/>
        <v>0</v>
      </c>
      <c r="DY84" s="144">
        <f t="shared" si="358"/>
        <v>0</v>
      </c>
      <c r="DZ84" s="144">
        <f t="shared" si="358"/>
        <v>0</v>
      </c>
      <c r="EA84" s="144">
        <f t="shared" si="358"/>
        <v>5039.1000000000004</v>
      </c>
      <c r="EB84" s="144">
        <f t="shared" si="358"/>
        <v>0</v>
      </c>
      <c r="EC84" s="144">
        <f t="shared" si="358"/>
        <v>1115.4422714499997</v>
      </c>
      <c r="ED84" s="144">
        <f t="shared" si="325"/>
        <v>14646.9</v>
      </c>
      <c r="EE84" s="144">
        <f t="shared" si="359"/>
        <v>1706.3000000000011</v>
      </c>
      <c r="EF84" s="144">
        <f t="shared" si="359"/>
        <v>0</v>
      </c>
      <c r="EG84" s="144">
        <f t="shared" si="343"/>
        <v>0</v>
      </c>
      <c r="EH84" s="144">
        <f t="shared" si="343"/>
        <v>2942.8999999999978</v>
      </c>
      <c r="EI84" s="144">
        <f t="shared" si="343"/>
        <v>0</v>
      </c>
      <c r="EJ84" s="144">
        <f t="shared" si="343"/>
        <v>12449.100000000002</v>
      </c>
      <c r="EK84" s="144">
        <f t="shared" si="343"/>
        <v>0.2000000000007276</v>
      </c>
      <c r="EL84" s="144">
        <f t="shared" si="343"/>
        <v>2943.2999999999956</v>
      </c>
      <c r="EM84" s="144">
        <f t="shared" si="344"/>
        <v>0</v>
      </c>
      <c r="EN84" s="144">
        <f t="shared" si="328"/>
        <v>2576.5</v>
      </c>
      <c r="EO84" s="144">
        <f t="shared" si="329"/>
        <v>9097.5901357100011</v>
      </c>
      <c r="EP84" s="144">
        <f t="shared" si="330"/>
        <v>0</v>
      </c>
      <c r="EQ84" s="144">
        <f t="shared" si="331"/>
        <v>3863.8</v>
      </c>
      <c r="ER84" s="144">
        <f t="shared" si="332"/>
        <v>7901.8</v>
      </c>
      <c r="ES84" s="144">
        <f t="shared" si="333"/>
        <v>-1.449999999931606E-2</v>
      </c>
      <c r="ET84" s="144">
        <f t="shared" si="333"/>
        <v>2559.7799999999988</v>
      </c>
      <c r="EU84" s="144">
        <f t="shared" si="333"/>
        <v>3.4499999999752617E-2</v>
      </c>
      <c r="EV84" s="144">
        <f t="shared" si="333"/>
        <v>0</v>
      </c>
      <c r="EW84" s="144">
        <f t="shared" si="333"/>
        <v>1997.2000000000007</v>
      </c>
      <c r="EX84" s="144">
        <f t="shared" si="345"/>
        <v>0</v>
      </c>
      <c r="EY84" s="144">
        <f t="shared" si="345"/>
        <v>1282.6000000000004</v>
      </c>
      <c r="EZ84" s="144">
        <f t="shared" si="345"/>
        <v>-5.4999999993015081E-3</v>
      </c>
      <c r="FA84" s="144">
        <f t="shared" si="345"/>
        <v>0.24313999999867519</v>
      </c>
      <c r="FB84" s="144">
        <f t="shared" si="335"/>
        <v>1841.91</v>
      </c>
      <c r="FC84" s="144">
        <f t="shared" si="336"/>
        <v>1842.2899999999997</v>
      </c>
      <c r="FD84" s="144">
        <f t="shared" si="336"/>
        <v>-4.9999999999727152E-2</v>
      </c>
      <c r="FE84" s="144">
        <f t="shared" si="336"/>
        <v>0</v>
      </c>
      <c r="FF84" s="144">
        <f t="shared" si="336"/>
        <v>1972.806</v>
      </c>
      <c r="FG84" s="144">
        <f t="shared" si="336"/>
        <v>7084.4007289700003</v>
      </c>
      <c r="FH84" s="144">
        <f t="shared" si="346"/>
        <v>2199.779700000001</v>
      </c>
      <c r="FI84" s="144">
        <f t="shared" si="346"/>
        <v>179.60354999999981</v>
      </c>
      <c r="FJ84" s="144">
        <f t="shared" si="346"/>
        <v>0</v>
      </c>
      <c r="FK84" s="144">
        <f t="shared" si="338"/>
        <v>0</v>
      </c>
      <c r="FL84" s="144">
        <f t="shared" si="339"/>
        <v>537.76863629999934</v>
      </c>
      <c r="FM84" s="144">
        <f t="shared" si="339"/>
        <v>0</v>
      </c>
      <c r="FN84" s="144">
        <f t="shared" si="340"/>
        <v>0</v>
      </c>
      <c r="FO84" s="144">
        <f t="shared" si="341"/>
        <v>0</v>
      </c>
      <c r="FP84" s="144">
        <f t="shared" si="341"/>
        <v>0</v>
      </c>
      <c r="FQ84" s="144">
        <f t="shared" si="341"/>
        <v>0</v>
      </c>
      <c r="FR84" s="144">
        <f t="shared" si="341"/>
        <v>31390.875</v>
      </c>
      <c r="FS84" s="144">
        <f t="shared" si="341"/>
        <v>36796.1875</v>
      </c>
      <c r="FT84" s="144">
        <f t="shared" si="347"/>
        <v>6313.7130000000034</v>
      </c>
      <c r="FU84" s="144">
        <f t="shared" si="347"/>
        <v>-13.6875</v>
      </c>
      <c r="FV84" s="144">
        <f t="shared" si="347"/>
        <v>-4.7030466100113699</v>
      </c>
      <c r="FW84" s="144">
        <f t="shared" si="347"/>
        <v>23.750000000014552</v>
      </c>
    </row>
    <row r="85" spans="1:179" x14ac:dyDescent="0.25">
      <c r="A85" s="144" t="s">
        <v>165</v>
      </c>
      <c r="B85" s="144">
        <f t="shared" si="303"/>
        <v>58160</v>
      </c>
      <c r="C85" s="144">
        <f t="shared" si="348"/>
        <v>26053</v>
      </c>
      <c r="D85" s="144">
        <f t="shared" si="348"/>
        <v>81684</v>
      </c>
      <c r="E85" s="144">
        <f t="shared" si="348"/>
        <v>3629.2999999999884</v>
      </c>
      <c r="F85" s="144">
        <f t="shared" si="348"/>
        <v>24009.900000000023</v>
      </c>
      <c r="G85" s="144">
        <f t="shared" si="348"/>
        <v>15222.299999999988</v>
      </c>
      <c r="H85" s="144">
        <f t="shared" si="348"/>
        <v>58637.5</v>
      </c>
      <c r="I85" s="144">
        <f t="shared" si="348"/>
        <v>24359.5</v>
      </c>
      <c r="J85" s="144">
        <f t="shared" si="348"/>
        <v>82653.099999999977</v>
      </c>
      <c r="K85" s="144">
        <f t="shared" si="348"/>
        <v>24746.800000000047</v>
      </c>
      <c r="L85" s="144">
        <f t="shared" si="348"/>
        <v>23805.799999999988</v>
      </c>
      <c r="M85" s="144">
        <f t="shared" si="348"/>
        <v>13740.899999999965</v>
      </c>
      <c r="N85" s="144">
        <f t="shared" si="305"/>
        <v>57241.9</v>
      </c>
      <c r="O85" s="144">
        <f t="shared" si="349"/>
        <v>20437.599999999999</v>
      </c>
      <c r="P85" s="144">
        <f t="shared" si="349"/>
        <v>105121.9</v>
      </c>
      <c r="Q85" s="144">
        <f t="shared" si="349"/>
        <v>9587.3999999999942</v>
      </c>
      <c r="R85" s="144">
        <f t="shared" si="349"/>
        <v>19810.200000000012</v>
      </c>
      <c r="S85" s="144">
        <f t="shared" si="349"/>
        <v>12873.600000000006</v>
      </c>
      <c r="T85" s="144">
        <f t="shared" si="349"/>
        <v>43518.499999999971</v>
      </c>
      <c r="U85" s="144">
        <f t="shared" si="349"/>
        <v>22623.300000000047</v>
      </c>
      <c r="V85" s="144">
        <f t="shared" si="349"/>
        <v>63569</v>
      </c>
      <c r="W85" s="144">
        <f t="shared" si="349"/>
        <v>37119.099999999977</v>
      </c>
      <c r="X85" s="144">
        <f t="shared" si="349"/>
        <v>16735.200000000012</v>
      </c>
      <c r="Y85" s="144">
        <f t="shared" si="349"/>
        <v>11004.599999999977</v>
      </c>
      <c r="Z85" s="144">
        <f t="shared" si="307"/>
        <v>46202.3</v>
      </c>
      <c r="AA85" s="144">
        <f t="shared" si="350"/>
        <v>19372</v>
      </c>
      <c r="AB85" s="144">
        <f t="shared" si="350"/>
        <v>80210.499999999985</v>
      </c>
      <c r="AC85" s="144">
        <f t="shared" si="350"/>
        <v>6411.1000000000058</v>
      </c>
      <c r="AD85" s="144">
        <f t="shared" si="350"/>
        <v>17523.200000000012</v>
      </c>
      <c r="AE85" s="144">
        <f t="shared" si="350"/>
        <v>8608.7999999999884</v>
      </c>
      <c r="AF85" s="144">
        <f t="shared" si="350"/>
        <v>35465.100000000006</v>
      </c>
      <c r="AG85" s="144">
        <f t="shared" si="350"/>
        <v>16662</v>
      </c>
      <c r="AH85" s="144">
        <f t="shared" si="350"/>
        <v>74774.400000000023</v>
      </c>
      <c r="AI85" s="144">
        <f t="shared" si="350"/>
        <v>6336.0999999999767</v>
      </c>
      <c r="AJ85" s="144">
        <f t="shared" si="350"/>
        <v>16994.5</v>
      </c>
      <c r="AK85" s="144">
        <f t="shared" si="350"/>
        <v>11525.799999999988</v>
      </c>
      <c r="AL85" s="144">
        <f t="shared" si="309"/>
        <v>37649.300000000003</v>
      </c>
      <c r="AM85" s="144">
        <f t="shared" si="351"/>
        <v>17920.899999999994</v>
      </c>
      <c r="AN85" s="144">
        <f t="shared" si="351"/>
        <v>75343.3</v>
      </c>
      <c r="AO85" s="144">
        <f t="shared" si="351"/>
        <v>7611</v>
      </c>
      <c r="AP85" s="144">
        <f t="shared" si="351"/>
        <v>20991.200000000012</v>
      </c>
      <c r="AQ85" s="144">
        <f t="shared" si="351"/>
        <v>14096.299999999988</v>
      </c>
      <c r="AR85" s="144">
        <f t="shared" si="351"/>
        <v>39379.600000000006</v>
      </c>
      <c r="AS85" s="144">
        <f t="shared" si="351"/>
        <v>25026.5</v>
      </c>
      <c r="AT85" s="144">
        <f t="shared" si="351"/>
        <v>78381.600000000006</v>
      </c>
      <c r="AU85" s="144">
        <f t="shared" si="351"/>
        <v>8551.5999999999767</v>
      </c>
      <c r="AV85" s="144">
        <f t="shared" si="351"/>
        <v>11718.600000000035</v>
      </c>
      <c r="AW85" s="144">
        <f t="shared" si="351"/>
        <v>23436.799999999988</v>
      </c>
      <c r="AX85" s="144">
        <f t="shared" si="311"/>
        <v>41755.4</v>
      </c>
      <c r="AY85" s="144">
        <f t="shared" si="352"/>
        <v>22414.1</v>
      </c>
      <c r="AZ85" s="144">
        <f t="shared" si="352"/>
        <v>94812.1</v>
      </c>
      <c r="BA85" s="144">
        <f t="shared" si="352"/>
        <v>8678.7999999999884</v>
      </c>
      <c r="BB85" s="144">
        <f t="shared" si="352"/>
        <v>14597.300000000017</v>
      </c>
      <c r="BC85" s="144">
        <f t="shared" si="352"/>
        <v>13480.099999999977</v>
      </c>
      <c r="BD85" s="144">
        <f t="shared" si="352"/>
        <v>37221.600000000006</v>
      </c>
      <c r="BE85" s="144">
        <f t="shared" si="352"/>
        <v>23564.399999999994</v>
      </c>
      <c r="BF85" s="144">
        <f t="shared" si="352"/>
        <v>96272.299999999988</v>
      </c>
      <c r="BG85" s="144">
        <f t="shared" si="352"/>
        <v>6429.4000000000233</v>
      </c>
      <c r="BH85" s="144">
        <f t="shared" si="352"/>
        <v>17828.900000000023</v>
      </c>
      <c r="BI85" s="144">
        <f t="shared" si="352"/>
        <v>24486.799999999988</v>
      </c>
      <c r="BJ85" s="144">
        <f t="shared" si="313"/>
        <v>40428.699999999997</v>
      </c>
      <c r="BK85" s="144">
        <f t="shared" si="353"/>
        <v>18134.800000000003</v>
      </c>
      <c r="BL85" s="144">
        <f t="shared" si="353"/>
        <v>107193.4</v>
      </c>
      <c r="BM85" s="144">
        <f t="shared" si="353"/>
        <v>9033.3000000000175</v>
      </c>
      <c r="BN85" s="144">
        <f t="shared" si="353"/>
        <v>16958</v>
      </c>
      <c r="BO85" s="144">
        <f t="shared" si="353"/>
        <v>36219.399999999994</v>
      </c>
      <c r="BP85" s="144">
        <f t="shared" si="353"/>
        <v>44511.100000000006</v>
      </c>
      <c r="BQ85" s="144">
        <f t="shared" si="353"/>
        <v>10438.399999999965</v>
      </c>
      <c r="BR85" s="144">
        <f t="shared" si="353"/>
        <v>93737.900000000023</v>
      </c>
      <c r="BS85" s="144">
        <f t="shared" si="353"/>
        <v>9466.2999999999884</v>
      </c>
      <c r="BT85" s="144">
        <f t="shared" si="353"/>
        <v>17694.400000000023</v>
      </c>
      <c r="BU85" s="144">
        <f t="shared" si="353"/>
        <v>45562.299999999988</v>
      </c>
      <c r="BV85" s="144">
        <f t="shared" si="315"/>
        <v>44525.7</v>
      </c>
      <c r="BW85" s="144">
        <f t="shared" si="354"/>
        <v>13274.800000000003</v>
      </c>
      <c r="BX85" s="144">
        <f t="shared" si="354"/>
        <v>98177.9</v>
      </c>
      <c r="BY85" s="144">
        <f t="shared" si="354"/>
        <v>11080.700000000012</v>
      </c>
      <c r="BZ85" s="144">
        <f t="shared" si="354"/>
        <v>18796</v>
      </c>
      <c r="CA85" s="144">
        <f t="shared" si="354"/>
        <v>54147.899999999994</v>
      </c>
      <c r="CB85" s="144">
        <f t="shared" si="354"/>
        <v>47103.200000000012</v>
      </c>
      <c r="CC85" s="144">
        <f t="shared" si="354"/>
        <v>11790.799999999988</v>
      </c>
      <c r="CD85" s="144">
        <f t="shared" si="354"/>
        <v>85957.5</v>
      </c>
      <c r="CE85" s="144">
        <f t="shared" si="354"/>
        <v>15961.799999999988</v>
      </c>
      <c r="CF85" s="144">
        <f t="shared" si="354"/>
        <v>22672.799999999988</v>
      </c>
      <c r="CG85" s="144">
        <f t="shared" si="354"/>
        <v>48281.800000000047</v>
      </c>
      <c r="CH85" s="144">
        <f t="shared" si="317"/>
        <v>60566.3</v>
      </c>
      <c r="CI85" s="144">
        <f t="shared" si="355"/>
        <v>14581.5</v>
      </c>
      <c r="CJ85" s="144">
        <f t="shared" si="355"/>
        <v>82946.3</v>
      </c>
      <c r="CK85" s="144">
        <f t="shared" si="355"/>
        <v>46307</v>
      </c>
      <c r="CL85" s="144">
        <f t="shared" si="355"/>
        <v>25360.799999999988</v>
      </c>
      <c r="CM85" s="144">
        <f t="shared" si="355"/>
        <v>68273.600000000006</v>
      </c>
      <c r="CN85" s="144">
        <f t="shared" si="355"/>
        <v>78556.099999999977</v>
      </c>
      <c r="CO85" s="144">
        <f t="shared" si="355"/>
        <v>9511.7000000000116</v>
      </c>
      <c r="CP85" s="144">
        <f t="shared" si="355"/>
        <v>96345.700000000012</v>
      </c>
      <c r="CQ85" s="144">
        <f t="shared" si="355"/>
        <v>25094</v>
      </c>
      <c r="CR85" s="144">
        <f t="shared" si="355"/>
        <v>29760.599999999977</v>
      </c>
      <c r="CS85" s="144">
        <f t="shared" si="355"/>
        <v>94097.20000000007</v>
      </c>
      <c r="CT85" s="144">
        <f t="shared" si="319"/>
        <v>56741</v>
      </c>
      <c r="CU85" s="144">
        <f t="shared" si="356"/>
        <v>10935.100000000006</v>
      </c>
      <c r="CV85" s="144">
        <f t="shared" si="356"/>
        <v>93628.4</v>
      </c>
      <c r="CW85" s="144">
        <f t="shared" si="356"/>
        <v>37685.399999999994</v>
      </c>
      <c r="CX85" s="144">
        <f t="shared" si="356"/>
        <v>24446.300000000017</v>
      </c>
      <c r="CY85" s="144">
        <f t="shared" si="356"/>
        <v>93830.099999999977</v>
      </c>
      <c r="CZ85" s="144">
        <f t="shared" si="356"/>
        <v>60932.299999999988</v>
      </c>
      <c r="DA85" s="144">
        <f t="shared" si="356"/>
        <v>8317.3000000000466</v>
      </c>
      <c r="DB85" s="144">
        <f t="shared" si="356"/>
        <v>109945.5</v>
      </c>
      <c r="DC85" s="144">
        <f t="shared" si="356"/>
        <v>69536.599999999977</v>
      </c>
      <c r="DD85" s="144">
        <f t="shared" si="356"/>
        <v>24634.800000000047</v>
      </c>
      <c r="DE85" s="144">
        <f t="shared" si="356"/>
        <v>105446.79999999993</v>
      </c>
      <c r="DF85" s="144">
        <f t="shared" si="321"/>
        <v>62000.800000000003</v>
      </c>
      <c r="DG85" s="144">
        <f t="shared" si="357"/>
        <v>10018.899999999994</v>
      </c>
      <c r="DH85" s="144">
        <f t="shared" si="357"/>
        <v>120439.2</v>
      </c>
      <c r="DI85" s="144">
        <f t="shared" si="357"/>
        <v>54482.700000000012</v>
      </c>
      <c r="DJ85" s="144">
        <f t="shared" si="357"/>
        <v>24321.100000000006</v>
      </c>
      <c r="DK85" s="144">
        <f t="shared" si="357"/>
        <v>107768</v>
      </c>
      <c r="DL85" s="144">
        <f t="shared" si="357"/>
        <v>49962.700000000012</v>
      </c>
      <c r="DM85" s="144">
        <f t="shared" si="357"/>
        <v>8937.3999999999651</v>
      </c>
      <c r="DN85" s="144">
        <f t="shared" si="357"/>
        <v>154838.39999999997</v>
      </c>
      <c r="DO85" s="144">
        <f t="shared" si="357"/>
        <v>52941.20000000007</v>
      </c>
      <c r="DP85" s="144">
        <f t="shared" si="357"/>
        <v>40039.79999999993</v>
      </c>
      <c r="DQ85" s="144">
        <f t="shared" si="357"/>
        <v>114209.96554407</v>
      </c>
      <c r="DR85" s="144">
        <f t="shared" si="323"/>
        <v>52988.6</v>
      </c>
      <c r="DS85" s="144">
        <f t="shared" si="358"/>
        <v>6367.7000000000044</v>
      </c>
      <c r="DT85" s="144">
        <f t="shared" si="358"/>
        <v>178766.59999999998</v>
      </c>
      <c r="DU85" s="144">
        <f t="shared" si="358"/>
        <v>56327.300000000017</v>
      </c>
      <c r="DV85" s="144">
        <f t="shared" si="358"/>
        <v>21224.799999999988</v>
      </c>
      <c r="DW85" s="144">
        <f t="shared" si="358"/>
        <v>97342.200000000012</v>
      </c>
      <c r="DX85" s="144">
        <f t="shared" si="358"/>
        <v>47868</v>
      </c>
      <c r="DY85" s="144">
        <f t="shared" si="358"/>
        <v>6931.7000000000116</v>
      </c>
      <c r="DZ85" s="144">
        <f t="shared" si="358"/>
        <v>172730.90000000002</v>
      </c>
      <c r="EA85" s="144">
        <f t="shared" si="358"/>
        <v>63413.399999999907</v>
      </c>
      <c r="EB85" s="144">
        <f t="shared" si="358"/>
        <v>40086.70000000007</v>
      </c>
      <c r="EC85" s="144">
        <f t="shared" si="358"/>
        <v>130541.12192367995</v>
      </c>
      <c r="ED85" s="144">
        <f t="shared" si="325"/>
        <v>51967.5</v>
      </c>
      <c r="EE85" s="144">
        <f t="shared" si="359"/>
        <v>11675.900000000001</v>
      </c>
      <c r="EF85" s="144">
        <f t="shared" si="359"/>
        <v>189662.5</v>
      </c>
      <c r="EG85" s="144">
        <f t="shared" si="343"/>
        <v>70788.000000000029</v>
      </c>
      <c r="EH85" s="144">
        <f t="shared" si="343"/>
        <v>53258.699999999953</v>
      </c>
      <c r="EI85" s="144">
        <f t="shared" si="343"/>
        <v>121164.20000000001</v>
      </c>
      <c r="EJ85" s="144">
        <f t="shared" si="343"/>
        <v>60851.200000000012</v>
      </c>
      <c r="EK85" s="144">
        <f t="shared" si="343"/>
        <v>10788.199999999953</v>
      </c>
      <c r="EL85" s="144">
        <f t="shared" si="343"/>
        <v>216351.60000000009</v>
      </c>
      <c r="EM85" s="144">
        <f t="shared" ref="EM85:EM89" si="360">IF(EM34="","",EM34-EL34)</f>
        <v>72348.399999999907</v>
      </c>
      <c r="EN85" s="144">
        <f t="shared" si="328"/>
        <v>60307.900000000023</v>
      </c>
      <c r="EO85" s="144">
        <f t="shared" si="329"/>
        <v>103183.42724153015</v>
      </c>
      <c r="EP85" s="144">
        <f t="shared" si="330"/>
        <v>75562</v>
      </c>
      <c r="EQ85" s="144">
        <f t="shared" si="331"/>
        <v>11613.5</v>
      </c>
      <c r="ER85" s="144">
        <f t="shared" si="332"/>
        <v>235455.09999999998</v>
      </c>
      <c r="ES85" s="144">
        <f t="shared" si="333"/>
        <v>85868.600000000035</v>
      </c>
      <c r="ET85" s="144">
        <f t="shared" si="333"/>
        <v>68914.099999999977</v>
      </c>
      <c r="EU85" s="144">
        <f t="shared" si="333"/>
        <v>121127.00000000006</v>
      </c>
      <c r="EV85" s="144">
        <f t="shared" si="333"/>
        <v>58360</v>
      </c>
      <c r="EW85" s="144">
        <f t="shared" si="333"/>
        <v>20793.599999999977</v>
      </c>
      <c r="EX85" s="144">
        <f t="shared" si="345"/>
        <v>212720.79999999993</v>
      </c>
      <c r="EY85" s="144">
        <f t="shared" si="345"/>
        <v>138456</v>
      </c>
      <c r="EZ85" s="144">
        <f t="shared" si="345"/>
        <v>91540.346870779991</v>
      </c>
      <c r="FA85" s="144">
        <f t="shared" si="345"/>
        <v>108299.34662485006</v>
      </c>
      <c r="FB85" s="144">
        <f t="shared" si="335"/>
        <v>82981.519368909998</v>
      </c>
      <c r="FC85" s="144">
        <f t="shared" si="336"/>
        <v>39489.480631090002</v>
      </c>
      <c r="FD85" s="144">
        <f t="shared" si="336"/>
        <v>238103.90203555004</v>
      </c>
      <c r="FE85" s="144">
        <f t="shared" si="336"/>
        <v>128284.35227138991</v>
      </c>
      <c r="FF85" s="144">
        <f t="shared" si="336"/>
        <v>91399.443584920082</v>
      </c>
      <c r="FG85" s="144">
        <f t="shared" si="336"/>
        <v>125739.17351459991</v>
      </c>
      <c r="FH85" s="144">
        <f t="shared" si="346"/>
        <v>114075.00338691997</v>
      </c>
      <c r="FI85" s="144">
        <f t="shared" si="346"/>
        <v>102321.90003771998</v>
      </c>
      <c r="FJ85" s="144">
        <f t="shared" si="346"/>
        <v>260870.92462662002</v>
      </c>
      <c r="FK85" s="144">
        <f t="shared" si="338"/>
        <v>111607.90801088046</v>
      </c>
      <c r="FL85" s="144">
        <f t="shared" si="339"/>
        <v>78009.145262730075</v>
      </c>
      <c r="FM85" s="144">
        <f t="shared" si="339"/>
        <v>144371.10730242939</v>
      </c>
      <c r="FN85" s="144">
        <f t="shared" si="340"/>
        <v>91456.2</v>
      </c>
      <c r="FO85" s="144">
        <f t="shared" si="341"/>
        <v>173243.11971409002</v>
      </c>
      <c r="FP85" s="144">
        <f t="shared" si="341"/>
        <v>246879.5941804999</v>
      </c>
      <c r="FQ85" s="144">
        <f t="shared" si="341"/>
        <v>105808.08982207003</v>
      </c>
      <c r="FR85" s="144">
        <f t="shared" si="341"/>
        <v>71901.634668930084</v>
      </c>
      <c r="FS85" s="144">
        <f t="shared" si="341"/>
        <v>122174.12096335995</v>
      </c>
      <c r="FT85" s="144">
        <f t="shared" si="347"/>
        <v>101018.25384598994</v>
      </c>
      <c r="FU85" s="144">
        <f t="shared" si="347"/>
        <v>224375.7256142</v>
      </c>
      <c r="FV85" s="144">
        <f t="shared" si="347"/>
        <v>261995.97370245005</v>
      </c>
      <c r="FW85" s="144">
        <f t="shared" si="347"/>
        <v>71487.282431560103</v>
      </c>
    </row>
    <row r="86" spans="1:179" x14ac:dyDescent="0.25">
      <c r="A86" s="144" t="s">
        <v>166</v>
      </c>
      <c r="B86" s="144">
        <f t="shared" si="303"/>
        <v>36847.9</v>
      </c>
      <c r="C86" s="144">
        <f t="shared" si="348"/>
        <v>19634.400000000001</v>
      </c>
      <c r="D86" s="144">
        <f t="shared" si="348"/>
        <v>76523.8</v>
      </c>
      <c r="E86" s="144">
        <f t="shared" si="348"/>
        <v>2713.2999999999884</v>
      </c>
      <c r="F86" s="144">
        <f t="shared" si="348"/>
        <v>15082.100000000006</v>
      </c>
      <c r="G86" s="144">
        <f t="shared" si="348"/>
        <v>14490.5</v>
      </c>
      <c r="H86" s="144">
        <f t="shared" si="348"/>
        <v>36650.799999999988</v>
      </c>
      <c r="I86" s="144">
        <f t="shared" si="348"/>
        <v>18143.300000000017</v>
      </c>
      <c r="J86" s="144">
        <f t="shared" si="348"/>
        <v>77147.300000000017</v>
      </c>
      <c r="K86" s="144">
        <f t="shared" si="348"/>
        <v>23887.099999999977</v>
      </c>
      <c r="L86" s="144">
        <f t="shared" si="348"/>
        <v>15073.900000000023</v>
      </c>
      <c r="M86" s="144">
        <f t="shared" si="348"/>
        <v>13259.899999999965</v>
      </c>
      <c r="N86" s="144">
        <f t="shared" si="305"/>
        <v>35085.4</v>
      </c>
      <c r="O86" s="144">
        <f t="shared" si="349"/>
        <v>13992</v>
      </c>
      <c r="P86" s="144">
        <f t="shared" si="349"/>
        <v>99847.800000000017</v>
      </c>
      <c r="Q86" s="144">
        <f t="shared" si="349"/>
        <v>8786.8999999999942</v>
      </c>
      <c r="R86" s="144">
        <f t="shared" si="349"/>
        <v>11016</v>
      </c>
      <c r="S86" s="144">
        <f t="shared" si="349"/>
        <v>12250.399999999994</v>
      </c>
      <c r="T86" s="144">
        <f t="shared" si="349"/>
        <v>21501.799999999988</v>
      </c>
      <c r="U86" s="144">
        <f t="shared" si="349"/>
        <v>16175.400000000023</v>
      </c>
      <c r="V86" s="144">
        <f t="shared" si="349"/>
        <v>58252.700000000012</v>
      </c>
      <c r="W86" s="144">
        <f t="shared" si="349"/>
        <v>36296.299999999988</v>
      </c>
      <c r="X86" s="144">
        <f t="shared" si="349"/>
        <v>7889.2000000000116</v>
      </c>
      <c r="Y86" s="144">
        <f t="shared" si="349"/>
        <v>10569.899999999965</v>
      </c>
      <c r="Z86" s="144">
        <f t="shared" si="307"/>
        <v>24625.1</v>
      </c>
      <c r="AA86" s="144">
        <f t="shared" si="350"/>
        <v>13576.599999999999</v>
      </c>
      <c r="AB86" s="144">
        <f t="shared" si="350"/>
        <v>75262.7</v>
      </c>
      <c r="AC86" s="144">
        <f t="shared" si="350"/>
        <v>4774.1000000000058</v>
      </c>
      <c r="AD86" s="144">
        <f t="shared" si="350"/>
        <v>9904.1000000000058</v>
      </c>
      <c r="AE86" s="144">
        <f t="shared" si="350"/>
        <v>8013.1999999999825</v>
      </c>
      <c r="AF86" s="144">
        <f t="shared" si="350"/>
        <v>15405.400000000023</v>
      </c>
      <c r="AG86" s="144">
        <f t="shared" si="350"/>
        <v>10169.199999999983</v>
      </c>
      <c r="AH86" s="144">
        <f t="shared" si="350"/>
        <v>69182</v>
      </c>
      <c r="AI86" s="144">
        <f t="shared" si="350"/>
        <v>4649.3000000000175</v>
      </c>
      <c r="AJ86" s="144">
        <f t="shared" si="350"/>
        <v>10310.899999999994</v>
      </c>
      <c r="AK86" s="144">
        <f t="shared" si="350"/>
        <v>9456.1000000000058</v>
      </c>
      <c r="AL86" s="144">
        <f t="shared" si="309"/>
        <v>17588.099999999999</v>
      </c>
      <c r="AM86" s="144">
        <f t="shared" si="351"/>
        <v>10981.600000000002</v>
      </c>
      <c r="AN86" s="144">
        <f t="shared" si="351"/>
        <v>69861.7</v>
      </c>
      <c r="AO86" s="144">
        <f t="shared" si="351"/>
        <v>5931.3000000000029</v>
      </c>
      <c r="AP86" s="144">
        <f t="shared" si="351"/>
        <v>12490.100000000006</v>
      </c>
      <c r="AQ86" s="144">
        <f t="shared" si="351"/>
        <v>13543.599999999991</v>
      </c>
      <c r="AR86" s="144">
        <f t="shared" si="351"/>
        <v>18268.700000000012</v>
      </c>
      <c r="AS86" s="144">
        <f t="shared" si="351"/>
        <v>18135.299999999988</v>
      </c>
      <c r="AT86" s="144">
        <f t="shared" si="351"/>
        <v>72645.800000000017</v>
      </c>
      <c r="AU86" s="144">
        <f t="shared" si="351"/>
        <v>7962.6999999999825</v>
      </c>
      <c r="AV86" s="144">
        <f t="shared" si="351"/>
        <v>10230</v>
      </c>
      <c r="AW86" s="144">
        <f t="shared" si="351"/>
        <v>23000.100000000006</v>
      </c>
      <c r="AX86" s="144">
        <f t="shared" si="311"/>
        <v>21943.8</v>
      </c>
      <c r="AY86" s="144">
        <f t="shared" si="352"/>
        <v>15729.3</v>
      </c>
      <c r="AZ86" s="144">
        <f t="shared" si="352"/>
        <v>89748.6</v>
      </c>
      <c r="BA86" s="144">
        <f t="shared" si="352"/>
        <v>7292.0999999999913</v>
      </c>
      <c r="BB86" s="144">
        <f t="shared" si="352"/>
        <v>14263</v>
      </c>
      <c r="BC86" s="144">
        <f t="shared" si="352"/>
        <v>13010.200000000012</v>
      </c>
      <c r="BD86" s="144">
        <f t="shared" si="352"/>
        <v>18721.200000000012</v>
      </c>
      <c r="BE86" s="144">
        <f t="shared" si="352"/>
        <v>17703.599999999977</v>
      </c>
      <c r="BF86" s="144">
        <f t="shared" si="352"/>
        <v>91514.700000000012</v>
      </c>
      <c r="BG86" s="144">
        <f t="shared" si="352"/>
        <v>5952.9000000000233</v>
      </c>
      <c r="BH86" s="144">
        <f t="shared" si="352"/>
        <v>16603.099999999977</v>
      </c>
      <c r="BI86" s="144">
        <f t="shared" si="352"/>
        <v>24156.299999999988</v>
      </c>
      <c r="BJ86" s="144">
        <f t="shared" si="313"/>
        <v>22804.3</v>
      </c>
      <c r="BK86" s="144">
        <f t="shared" si="353"/>
        <v>12168.899999999998</v>
      </c>
      <c r="BL86" s="144">
        <f t="shared" si="353"/>
        <v>102666.3</v>
      </c>
      <c r="BM86" s="144">
        <f t="shared" si="353"/>
        <v>6232.1000000000058</v>
      </c>
      <c r="BN86" s="144">
        <f t="shared" si="353"/>
        <v>15932.5</v>
      </c>
      <c r="BO86" s="144">
        <f t="shared" si="353"/>
        <v>35815.799999999988</v>
      </c>
      <c r="BP86" s="144">
        <f t="shared" si="353"/>
        <v>27012.5</v>
      </c>
      <c r="BQ86" s="144">
        <f t="shared" si="353"/>
        <v>10132.5</v>
      </c>
      <c r="BR86" s="144">
        <f t="shared" si="353"/>
        <v>89200.4</v>
      </c>
      <c r="BS86" s="144">
        <f t="shared" si="353"/>
        <v>6997</v>
      </c>
      <c r="BT86" s="144">
        <f t="shared" si="353"/>
        <v>16664.900000000023</v>
      </c>
      <c r="BU86" s="144">
        <f t="shared" si="353"/>
        <v>45249.299999999988</v>
      </c>
      <c r="BV86" s="144">
        <f t="shared" si="315"/>
        <v>26879</v>
      </c>
      <c r="BW86" s="144">
        <f t="shared" si="354"/>
        <v>13115.5</v>
      </c>
      <c r="BX86" s="144">
        <f t="shared" si="354"/>
        <v>93644.200000000012</v>
      </c>
      <c r="BY86" s="144">
        <f t="shared" si="354"/>
        <v>8429.0999999999767</v>
      </c>
      <c r="BZ86" s="144">
        <f t="shared" si="354"/>
        <v>17825.100000000006</v>
      </c>
      <c r="CA86" s="144">
        <f t="shared" si="354"/>
        <v>53835.300000000017</v>
      </c>
      <c r="CB86" s="144">
        <f t="shared" si="354"/>
        <v>35068.299999999988</v>
      </c>
      <c r="CC86" s="144">
        <f t="shared" si="354"/>
        <v>11416.700000000012</v>
      </c>
      <c r="CD86" s="144">
        <f t="shared" si="354"/>
        <v>81669.5</v>
      </c>
      <c r="CE86" s="144">
        <f t="shared" si="354"/>
        <v>13171</v>
      </c>
      <c r="CF86" s="144">
        <f t="shared" si="354"/>
        <v>21733.799999999988</v>
      </c>
      <c r="CG86" s="144">
        <f t="shared" si="354"/>
        <v>47982.299999999988</v>
      </c>
      <c r="CH86" s="144">
        <f t="shared" si="317"/>
        <v>48462.2</v>
      </c>
      <c r="CI86" s="144">
        <f t="shared" si="355"/>
        <v>14313.800000000003</v>
      </c>
      <c r="CJ86" s="144">
        <f t="shared" si="355"/>
        <v>78674.299999999988</v>
      </c>
      <c r="CK86" s="144">
        <f t="shared" si="355"/>
        <v>43733</v>
      </c>
      <c r="CL86" s="144">
        <f t="shared" si="355"/>
        <v>24501.700000000012</v>
      </c>
      <c r="CM86" s="144">
        <f t="shared" si="355"/>
        <v>67960.900000000023</v>
      </c>
      <c r="CN86" s="144">
        <f t="shared" si="355"/>
        <v>57114.799999999988</v>
      </c>
      <c r="CO86" s="144">
        <f t="shared" si="355"/>
        <v>9175.2000000000116</v>
      </c>
      <c r="CP86" s="144">
        <f t="shared" si="355"/>
        <v>92059</v>
      </c>
      <c r="CQ86" s="144">
        <f t="shared" si="355"/>
        <v>20436.199999999953</v>
      </c>
      <c r="CR86" s="144">
        <f t="shared" si="355"/>
        <v>18684.600000000035</v>
      </c>
      <c r="CS86" s="144">
        <f t="shared" si="355"/>
        <v>93793.899999999965</v>
      </c>
      <c r="CT86" s="144">
        <f t="shared" si="319"/>
        <v>38950.699999999997</v>
      </c>
      <c r="CU86" s="144">
        <f t="shared" si="356"/>
        <v>10468.5</v>
      </c>
      <c r="CV86" s="144">
        <f t="shared" si="356"/>
        <v>89064.500000000015</v>
      </c>
      <c r="CW86" s="144">
        <f t="shared" si="356"/>
        <v>20707.699999999983</v>
      </c>
      <c r="CX86" s="144">
        <f t="shared" si="356"/>
        <v>24278.5</v>
      </c>
      <c r="CY86" s="144">
        <f t="shared" si="356"/>
        <v>93465.000000000029</v>
      </c>
      <c r="CZ86" s="144">
        <f t="shared" si="356"/>
        <v>42124.199999999953</v>
      </c>
      <c r="DA86" s="144">
        <f t="shared" si="356"/>
        <v>8234.5</v>
      </c>
      <c r="DB86" s="144">
        <f t="shared" si="356"/>
        <v>109237.40000000002</v>
      </c>
      <c r="DC86" s="144">
        <f t="shared" si="356"/>
        <v>34062.200000000012</v>
      </c>
      <c r="DD86" s="144">
        <f t="shared" si="356"/>
        <v>24466.899999999965</v>
      </c>
      <c r="DE86" s="144">
        <f t="shared" si="356"/>
        <v>105035.80000000005</v>
      </c>
      <c r="DF86" s="144">
        <f t="shared" si="321"/>
        <v>43446.3</v>
      </c>
      <c r="DG86" s="144">
        <f t="shared" si="357"/>
        <v>9157.6999999999971</v>
      </c>
      <c r="DH86" s="144">
        <f t="shared" si="357"/>
        <v>101446.79999999999</v>
      </c>
      <c r="DI86" s="144">
        <f t="shared" si="357"/>
        <v>38154.200000000012</v>
      </c>
      <c r="DJ86" s="144">
        <f t="shared" si="357"/>
        <v>24174.200000000012</v>
      </c>
      <c r="DK86" s="144">
        <f t="shared" si="357"/>
        <v>107308.89999999997</v>
      </c>
      <c r="DL86" s="144">
        <f t="shared" si="357"/>
        <v>31404.900000000023</v>
      </c>
      <c r="DM86" s="144">
        <f t="shared" si="357"/>
        <v>8862.2000000000116</v>
      </c>
      <c r="DN86" s="144">
        <f t="shared" si="357"/>
        <v>115653</v>
      </c>
      <c r="DO86" s="144">
        <f t="shared" si="357"/>
        <v>36923.200000000012</v>
      </c>
      <c r="DP86" s="144">
        <f t="shared" si="357"/>
        <v>28854.599999999977</v>
      </c>
      <c r="DQ86" s="144">
        <f t="shared" si="357"/>
        <v>111832.47768551996</v>
      </c>
      <c r="DR86" s="144">
        <f t="shared" si="323"/>
        <v>31252.6</v>
      </c>
      <c r="DS86" s="144">
        <f t="shared" si="358"/>
        <v>6206.4000000000015</v>
      </c>
      <c r="DT86" s="144">
        <f t="shared" si="358"/>
        <v>132373.4</v>
      </c>
      <c r="DU86" s="144">
        <f t="shared" si="358"/>
        <v>37428.5</v>
      </c>
      <c r="DV86" s="144">
        <f t="shared" si="358"/>
        <v>20514.200000000012</v>
      </c>
      <c r="DW86" s="144">
        <f t="shared" si="358"/>
        <v>96686.800000000017</v>
      </c>
      <c r="DX86" s="144">
        <f t="shared" si="358"/>
        <v>25701.899999999965</v>
      </c>
      <c r="DY86" s="144">
        <f t="shared" si="358"/>
        <v>6782.4000000000233</v>
      </c>
      <c r="DZ86" s="144">
        <f t="shared" si="358"/>
        <v>124313.70000000001</v>
      </c>
      <c r="EA86" s="144">
        <f t="shared" si="358"/>
        <v>43264.29999999993</v>
      </c>
      <c r="EB86" s="144">
        <f t="shared" si="358"/>
        <v>39298.300000000047</v>
      </c>
      <c r="EC86" s="144">
        <f t="shared" si="358"/>
        <v>129867.08436102001</v>
      </c>
      <c r="ED86" s="144">
        <f t="shared" si="325"/>
        <v>29519.9</v>
      </c>
      <c r="EE86" s="144">
        <f t="shared" si="359"/>
        <v>11536.5</v>
      </c>
      <c r="EF86" s="144">
        <f t="shared" si="359"/>
        <v>139831.5</v>
      </c>
      <c r="EG86" s="144">
        <f t="shared" si="343"/>
        <v>49492.700000000012</v>
      </c>
      <c r="EH86" s="144">
        <f t="shared" si="343"/>
        <v>52573.999999999971</v>
      </c>
      <c r="EI86" s="144">
        <f t="shared" si="343"/>
        <v>120476</v>
      </c>
      <c r="EJ86" s="144">
        <f t="shared" si="343"/>
        <v>37781.600000000035</v>
      </c>
      <c r="EK86" s="144">
        <f t="shared" si="343"/>
        <v>7531.2999999999884</v>
      </c>
      <c r="EL86" s="144">
        <f t="shared" si="343"/>
        <v>167078</v>
      </c>
      <c r="EM86" s="144">
        <f t="shared" si="360"/>
        <v>50179.5</v>
      </c>
      <c r="EN86" s="144">
        <f t="shared" si="328"/>
        <v>59651.099999999977</v>
      </c>
      <c r="EO86" s="144">
        <f t="shared" si="329"/>
        <v>102475.0489249801</v>
      </c>
      <c r="EP86" s="144">
        <f t="shared" si="330"/>
        <v>52647.3</v>
      </c>
      <c r="EQ86" s="144">
        <f t="shared" si="331"/>
        <v>10575.299999999996</v>
      </c>
      <c r="ER86" s="144">
        <f t="shared" si="332"/>
        <v>183943.9</v>
      </c>
      <c r="ES86" s="144">
        <f t="shared" si="333"/>
        <v>63590</v>
      </c>
      <c r="ET86" s="144">
        <f t="shared" si="333"/>
        <v>68314.799999999988</v>
      </c>
      <c r="EU86" s="144">
        <f t="shared" si="333"/>
        <v>120383</v>
      </c>
      <c r="EV86" s="144">
        <f t="shared" si="333"/>
        <v>35527.000000000058</v>
      </c>
      <c r="EW86" s="144">
        <f t="shared" si="333"/>
        <v>16674.79999999993</v>
      </c>
      <c r="EX86" s="144">
        <f t="shared" si="345"/>
        <v>186147.80000000005</v>
      </c>
      <c r="EY86" s="144">
        <f t="shared" si="345"/>
        <v>87851.29999999993</v>
      </c>
      <c r="EZ86" s="144">
        <f t="shared" si="345"/>
        <v>90901.656548080035</v>
      </c>
      <c r="FA86" s="144">
        <f t="shared" si="345"/>
        <v>107281.12307840004</v>
      </c>
      <c r="FB86" s="144">
        <f t="shared" si="335"/>
        <v>58447.14179799</v>
      </c>
      <c r="FC86" s="144">
        <f t="shared" si="336"/>
        <v>35191.658202010003</v>
      </c>
      <c r="FD86" s="144">
        <f t="shared" si="336"/>
        <v>209799.07743113005</v>
      </c>
      <c r="FE86" s="144">
        <f t="shared" si="336"/>
        <v>75579.011910179921</v>
      </c>
      <c r="FF86" s="144">
        <f t="shared" si="336"/>
        <v>90822.372720470012</v>
      </c>
      <c r="FG86" s="144">
        <f t="shared" si="336"/>
        <v>124395.17453204002</v>
      </c>
      <c r="FH86" s="144">
        <f t="shared" si="346"/>
        <v>90763.593993349932</v>
      </c>
      <c r="FI86" s="144">
        <f t="shared" si="346"/>
        <v>96098.051033630036</v>
      </c>
      <c r="FJ86" s="144">
        <f t="shared" si="346"/>
        <v>221384.70441101003</v>
      </c>
      <c r="FK86" s="144">
        <f t="shared" si="338"/>
        <v>86508.602850010269</v>
      </c>
      <c r="FL86" s="144">
        <f t="shared" si="339"/>
        <v>77946.265737200156</v>
      </c>
      <c r="FM86" s="144">
        <f t="shared" si="339"/>
        <v>143078.72994637955</v>
      </c>
      <c r="FN86" s="144">
        <f t="shared" si="340"/>
        <v>72245.399999999994</v>
      </c>
      <c r="FO86" s="144">
        <f t="shared" si="341"/>
        <v>157152.13726006003</v>
      </c>
      <c r="FP86" s="144">
        <f t="shared" si="341"/>
        <v>215660.19962124992</v>
      </c>
      <c r="FQ86" s="144">
        <f t="shared" si="341"/>
        <v>62838.490907500032</v>
      </c>
      <c r="FR86" s="144">
        <f t="shared" si="341"/>
        <v>71826.987957010104</v>
      </c>
      <c r="FS86" s="144">
        <f t="shared" si="341"/>
        <v>120888.46395985992</v>
      </c>
      <c r="FT86" s="144">
        <f t="shared" si="347"/>
        <v>80977.108067229972</v>
      </c>
      <c r="FU86" s="144">
        <f t="shared" si="347"/>
        <v>199067.76155996008</v>
      </c>
      <c r="FV86" s="144">
        <f t="shared" si="347"/>
        <v>202903.70675589994</v>
      </c>
      <c r="FW86" s="144">
        <f t="shared" si="347"/>
        <v>50527.839786960045</v>
      </c>
    </row>
    <row r="87" spans="1:179" x14ac:dyDescent="0.25">
      <c r="A87" s="144" t="s">
        <v>167</v>
      </c>
      <c r="B87" s="144">
        <f t="shared" si="303"/>
        <v>21312.1</v>
      </c>
      <c r="C87" s="144">
        <f t="shared" si="348"/>
        <v>6418.6000000000022</v>
      </c>
      <c r="D87" s="144">
        <f t="shared" si="348"/>
        <v>5160.2000000000007</v>
      </c>
      <c r="E87" s="144">
        <f t="shared" si="348"/>
        <v>916</v>
      </c>
      <c r="F87" s="144">
        <f t="shared" si="348"/>
        <v>8927.7999999999956</v>
      </c>
      <c r="G87" s="144">
        <f t="shared" si="348"/>
        <v>731.80000000000291</v>
      </c>
      <c r="H87" s="144">
        <f t="shared" si="348"/>
        <v>21986.699999999997</v>
      </c>
      <c r="I87" s="144">
        <f t="shared" si="348"/>
        <v>6216.1999999999971</v>
      </c>
      <c r="J87" s="144">
        <f t="shared" si="348"/>
        <v>5505.8000000000029</v>
      </c>
      <c r="K87" s="144">
        <f t="shared" si="348"/>
        <v>859.69999999999709</v>
      </c>
      <c r="L87" s="144">
        <f t="shared" si="348"/>
        <v>8731.9000000000087</v>
      </c>
      <c r="M87" s="144">
        <f t="shared" si="348"/>
        <v>481</v>
      </c>
      <c r="N87" s="144">
        <f t="shared" si="305"/>
        <v>22156.5</v>
      </c>
      <c r="O87" s="144">
        <f t="shared" si="349"/>
        <v>6445.5999999999985</v>
      </c>
      <c r="P87" s="144">
        <f t="shared" si="349"/>
        <v>5274.0999999999985</v>
      </c>
      <c r="Q87" s="144">
        <f t="shared" si="349"/>
        <v>800.5</v>
      </c>
      <c r="R87" s="144">
        <f t="shared" si="349"/>
        <v>8794.2000000000044</v>
      </c>
      <c r="S87" s="144">
        <f t="shared" si="349"/>
        <v>623.19999999999709</v>
      </c>
      <c r="T87" s="144">
        <f t="shared" si="349"/>
        <v>22016.700000000004</v>
      </c>
      <c r="U87" s="144">
        <f t="shared" si="349"/>
        <v>6447.8999999999942</v>
      </c>
      <c r="V87" s="144">
        <f t="shared" si="349"/>
        <v>5316.3000000000029</v>
      </c>
      <c r="W87" s="144">
        <f t="shared" si="349"/>
        <v>822.80000000000291</v>
      </c>
      <c r="X87" s="144">
        <f t="shared" si="349"/>
        <v>8846</v>
      </c>
      <c r="Y87" s="144">
        <f t="shared" si="349"/>
        <v>434.69999999999709</v>
      </c>
      <c r="Z87" s="144">
        <f t="shared" si="307"/>
        <v>21577.200000000001</v>
      </c>
      <c r="AA87" s="144">
        <f t="shared" si="350"/>
        <v>5795.3999999999978</v>
      </c>
      <c r="AB87" s="144">
        <f t="shared" si="350"/>
        <v>4947.8000000000029</v>
      </c>
      <c r="AC87" s="144">
        <f t="shared" si="350"/>
        <v>1637</v>
      </c>
      <c r="AD87" s="144">
        <f t="shared" si="350"/>
        <v>7619.0999999999985</v>
      </c>
      <c r="AE87" s="144">
        <f t="shared" si="350"/>
        <v>595.59999999999854</v>
      </c>
      <c r="AF87" s="144">
        <f t="shared" si="350"/>
        <v>20059.700000000004</v>
      </c>
      <c r="AG87" s="144">
        <f t="shared" si="350"/>
        <v>6492.8000000000029</v>
      </c>
      <c r="AH87" s="144">
        <f t="shared" si="350"/>
        <v>5592.3999999999942</v>
      </c>
      <c r="AI87" s="144">
        <f t="shared" si="350"/>
        <v>1686.8000000000029</v>
      </c>
      <c r="AJ87" s="144">
        <f t="shared" si="350"/>
        <v>6683.5999999999913</v>
      </c>
      <c r="AK87" s="144">
        <f t="shared" si="350"/>
        <v>2069.7000000000116</v>
      </c>
      <c r="AL87" s="144">
        <f t="shared" si="309"/>
        <v>20061.2</v>
      </c>
      <c r="AM87" s="144">
        <f t="shared" si="351"/>
        <v>6939.2999999999993</v>
      </c>
      <c r="AN87" s="144">
        <f t="shared" si="351"/>
        <v>5481.5999999999985</v>
      </c>
      <c r="AO87" s="144">
        <f t="shared" si="351"/>
        <v>1679.7000000000044</v>
      </c>
      <c r="AP87" s="144">
        <f t="shared" si="351"/>
        <v>8501.0999999999985</v>
      </c>
      <c r="AQ87" s="144">
        <f t="shared" si="351"/>
        <v>552.69999999999709</v>
      </c>
      <c r="AR87" s="144">
        <f t="shared" si="351"/>
        <v>21110.9</v>
      </c>
      <c r="AS87" s="144">
        <f t="shared" si="351"/>
        <v>6891.1999999999971</v>
      </c>
      <c r="AT87" s="144">
        <f t="shared" si="351"/>
        <v>5735.8000000000029</v>
      </c>
      <c r="AU87" s="144">
        <f t="shared" si="351"/>
        <v>588.89999999999418</v>
      </c>
      <c r="AV87" s="144">
        <f t="shared" si="351"/>
        <v>1488.6000000000058</v>
      </c>
      <c r="AW87" s="144">
        <f t="shared" si="351"/>
        <v>436.69999999999709</v>
      </c>
      <c r="AX87" s="144">
        <f t="shared" si="311"/>
        <v>19811.599999999999</v>
      </c>
      <c r="AY87" s="144">
        <f t="shared" si="352"/>
        <v>6684.8000000000029</v>
      </c>
      <c r="AZ87" s="144">
        <f t="shared" si="352"/>
        <v>5063.5</v>
      </c>
      <c r="BA87" s="144">
        <f t="shared" si="352"/>
        <v>1386.6999999999971</v>
      </c>
      <c r="BB87" s="144">
        <f t="shared" si="352"/>
        <v>334.30000000000291</v>
      </c>
      <c r="BC87" s="144">
        <f t="shared" si="352"/>
        <v>469.90000000000146</v>
      </c>
      <c r="BD87" s="144">
        <f t="shared" si="352"/>
        <v>18500.399999999994</v>
      </c>
      <c r="BE87" s="144">
        <f t="shared" si="352"/>
        <v>5860.8000000000029</v>
      </c>
      <c r="BF87" s="144">
        <f t="shared" si="352"/>
        <v>4757.5999999999985</v>
      </c>
      <c r="BG87" s="144">
        <f t="shared" si="352"/>
        <v>476.5</v>
      </c>
      <c r="BH87" s="144">
        <f t="shared" si="352"/>
        <v>1225.8000000000029</v>
      </c>
      <c r="BI87" s="144">
        <f t="shared" si="352"/>
        <v>330.5</v>
      </c>
      <c r="BJ87" s="144">
        <f t="shared" si="313"/>
        <v>17624.400000000001</v>
      </c>
      <c r="BK87" s="144">
        <f t="shared" si="353"/>
        <v>5965.8999999999978</v>
      </c>
      <c r="BL87" s="144">
        <f t="shared" si="353"/>
        <v>4527.1000000000022</v>
      </c>
      <c r="BM87" s="144">
        <f t="shared" si="353"/>
        <v>2801.1999999999971</v>
      </c>
      <c r="BN87" s="144">
        <f t="shared" si="353"/>
        <v>1025.5</v>
      </c>
      <c r="BO87" s="144">
        <f t="shared" si="353"/>
        <v>403.60000000000218</v>
      </c>
      <c r="BP87" s="144">
        <f t="shared" si="353"/>
        <v>17498.600000000002</v>
      </c>
      <c r="BQ87" s="144">
        <f t="shared" si="353"/>
        <v>305.89999999999418</v>
      </c>
      <c r="BR87" s="144">
        <f t="shared" si="353"/>
        <v>4537.5</v>
      </c>
      <c r="BS87" s="144">
        <f t="shared" si="353"/>
        <v>2469.3000000000029</v>
      </c>
      <c r="BT87" s="144">
        <f t="shared" si="353"/>
        <v>1029.5</v>
      </c>
      <c r="BU87" s="144">
        <f t="shared" si="353"/>
        <v>313</v>
      </c>
      <c r="BV87" s="144">
        <f t="shared" si="315"/>
        <v>17646.7</v>
      </c>
      <c r="BW87" s="144">
        <f t="shared" si="354"/>
        <v>159.29999999999927</v>
      </c>
      <c r="BX87" s="144">
        <f t="shared" si="354"/>
        <v>4533.7000000000007</v>
      </c>
      <c r="BY87" s="144">
        <f t="shared" si="354"/>
        <v>2651.5999999999985</v>
      </c>
      <c r="BZ87" s="144">
        <f t="shared" si="354"/>
        <v>970.90000000000146</v>
      </c>
      <c r="CA87" s="144">
        <f t="shared" si="354"/>
        <v>312.59999999999854</v>
      </c>
      <c r="CB87" s="144">
        <f t="shared" si="354"/>
        <v>12034.899999999998</v>
      </c>
      <c r="CC87" s="144">
        <f t="shared" si="354"/>
        <v>374.10000000000582</v>
      </c>
      <c r="CD87" s="144">
        <f t="shared" si="354"/>
        <v>4288</v>
      </c>
      <c r="CE87" s="144">
        <f t="shared" si="354"/>
        <v>2790.7999999999956</v>
      </c>
      <c r="CF87" s="144">
        <f t="shared" si="354"/>
        <v>939</v>
      </c>
      <c r="CG87" s="144">
        <f t="shared" si="354"/>
        <v>299.5</v>
      </c>
      <c r="CH87" s="144">
        <f t="shared" si="317"/>
        <v>12104.1</v>
      </c>
      <c r="CI87" s="144">
        <f t="shared" si="355"/>
        <v>267.69999999999891</v>
      </c>
      <c r="CJ87" s="144">
        <f t="shared" si="355"/>
        <v>4272</v>
      </c>
      <c r="CK87" s="144">
        <f t="shared" si="355"/>
        <v>2574</v>
      </c>
      <c r="CL87" s="144">
        <f t="shared" si="355"/>
        <v>859.10000000000218</v>
      </c>
      <c r="CM87" s="144">
        <f t="shared" si="355"/>
        <v>312.69999999999709</v>
      </c>
      <c r="CN87" s="144">
        <f t="shared" si="355"/>
        <v>21441.300000000003</v>
      </c>
      <c r="CO87" s="144">
        <f t="shared" si="355"/>
        <v>336.5</v>
      </c>
      <c r="CP87" s="144">
        <f t="shared" si="355"/>
        <v>4286.6999999999971</v>
      </c>
      <c r="CQ87" s="144">
        <f t="shared" si="355"/>
        <v>4657.8000000000029</v>
      </c>
      <c r="CR87" s="144">
        <f t="shared" si="355"/>
        <v>11076</v>
      </c>
      <c r="CS87" s="144">
        <f t="shared" si="355"/>
        <v>303.29999999999563</v>
      </c>
      <c r="CT87" s="144">
        <f t="shared" si="319"/>
        <v>17790.3</v>
      </c>
      <c r="CU87" s="144">
        <f t="shared" si="356"/>
        <v>466.60000000000218</v>
      </c>
      <c r="CV87" s="144">
        <f t="shared" si="356"/>
        <v>4563.8999999999978</v>
      </c>
      <c r="CW87" s="144">
        <f t="shared" si="356"/>
        <v>16977.7</v>
      </c>
      <c r="CX87" s="144">
        <f t="shared" si="356"/>
        <v>167.80000000000291</v>
      </c>
      <c r="CY87" s="144">
        <f t="shared" si="356"/>
        <v>365.09999999999854</v>
      </c>
      <c r="CZ87" s="144">
        <f t="shared" si="356"/>
        <v>18808.099999999999</v>
      </c>
      <c r="DA87" s="144">
        <f t="shared" si="356"/>
        <v>82.80000000000291</v>
      </c>
      <c r="DB87" s="144">
        <f t="shared" si="356"/>
        <v>708.09999999999854</v>
      </c>
      <c r="DC87" s="144">
        <f t="shared" si="356"/>
        <v>35474.400000000001</v>
      </c>
      <c r="DD87" s="144">
        <f t="shared" si="356"/>
        <v>167.89999999999418</v>
      </c>
      <c r="DE87" s="144">
        <f t="shared" si="356"/>
        <v>411</v>
      </c>
      <c r="DF87" s="144">
        <f t="shared" si="321"/>
        <v>18554.5</v>
      </c>
      <c r="DG87" s="144">
        <f t="shared" si="357"/>
        <v>861.20000000000073</v>
      </c>
      <c r="DH87" s="144">
        <f t="shared" si="357"/>
        <v>18992.399999999998</v>
      </c>
      <c r="DI87" s="144">
        <f t="shared" si="357"/>
        <v>16328.5</v>
      </c>
      <c r="DJ87" s="144">
        <f t="shared" si="357"/>
        <v>146.90000000000146</v>
      </c>
      <c r="DK87" s="144">
        <f t="shared" si="357"/>
        <v>459.09999999999854</v>
      </c>
      <c r="DL87" s="144">
        <f t="shared" si="357"/>
        <v>18557.799999999996</v>
      </c>
      <c r="DM87" s="144">
        <f t="shared" si="357"/>
        <v>75.200000000011642</v>
      </c>
      <c r="DN87" s="144">
        <f t="shared" si="357"/>
        <v>39185.399999999994</v>
      </c>
      <c r="DO87" s="144">
        <f t="shared" si="357"/>
        <v>16018</v>
      </c>
      <c r="DP87" s="144">
        <f t="shared" si="357"/>
        <v>11185.200000000012</v>
      </c>
      <c r="DQ87" s="144">
        <f t="shared" si="357"/>
        <v>2377.4878585500119</v>
      </c>
      <c r="DR87" s="144">
        <f t="shared" si="323"/>
        <v>21736</v>
      </c>
      <c r="DS87" s="144">
        <f t="shared" si="358"/>
        <v>161.29999999999927</v>
      </c>
      <c r="DT87" s="144">
        <f t="shared" si="358"/>
        <v>46393.2</v>
      </c>
      <c r="DU87" s="144">
        <f t="shared" si="358"/>
        <v>18898.800000000003</v>
      </c>
      <c r="DV87" s="144">
        <f t="shared" si="358"/>
        <v>710.59999999999127</v>
      </c>
      <c r="DW87" s="144">
        <f t="shared" si="358"/>
        <v>655.40000000000873</v>
      </c>
      <c r="DX87" s="144">
        <f t="shared" si="358"/>
        <v>22166.099999999991</v>
      </c>
      <c r="DY87" s="144">
        <f t="shared" si="358"/>
        <v>149.30000000000291</v>
      </c>
      <c r="DZ87" s="144">
        <f t="shared" si="358"/>
        <v>48417.2</v>
      </c>
      <c r="EA87" s="144">
        <f t="shared" si="358"/>
        <v>20149.100000000006</v>
      </c>
      <c r="EB87" s="144">
        <f t="shared" si="358"/>
        <v>788.39999999999418</v>
      </c>
      <c r="EC87" s="144">
        <f t="shared" si="358"/>
        <v>674.03756265999982</v>
      </c>
      <c r="ED87" s="144">
        <f t="shared" si="325"/>
        <v>22447.599999999999</v>
      </c>
      <c r="EE87" s="144">
        <f t="shared" si="359"/>
        <v>139.40000000000146</v>
      </c>
      <c r="EF87" s="144">
        <f t="shared" si="359"/>
        <v>49831</v>
      </c>
      <c r="EG87" s="144">
        <f t="shared" si="343"/>
        <v>21295.300000000003</v>
      </c>
      <c r="EH87" s="144">
        <f t="shared" si="343"/>
        <v>684.69999999999709</v>
      </c>
      <c r="EI87" s="144">
        <f t="shared" si="343"/>
        <v>688.19999999999709</v>
      </c>
      <c r="EJ87" s="144">
        <f t="shared" si="343"/>
        <v>23069.600000000006</v>
      </c>
      <c r="EK87" s="144">
        <f t="shared" si="343"/>
        <v>3256.8999999999942</v>
      </c>
      <c r="EL87" s="144">
        <f t="shared" si="343"/>
        <v>49273.599999999991</v>
      </c>
      <c r="EM87" s="144">
        <f t="shared" si="360"/>
        <v>22168.900000000023</v>
      </c>
      <c r="EN87" s="144">
        <f t="shared" si="328"/>
        <v>656.79999999998836</v>
      </c>
      <c r="EO87" s="144">
        <f t="shared" si="329"/>
        <v>708.37831654999172</v>
      </c>
      <c r="EP87" s="144">
        <f t="shared" si="330"/>
        <v>22914.7</v>
      </c>
      <c r="EQ87" s="144">
        <f t="shared" si="331"/>
        <v>1038.2000000000007</v>
      </c>
      <c r="ER87" s="144">
        <f t="shared" si="332"/>
        <v>51511.200000000004</v>
      </c>
      <c r="ES87" s="144">
        <f t="shared" si="333"/>
        <v>22278.599999999991</v>
      </c>
      <c r="ET87" s="144">
        <f t="shared" si="333"/>
        <v>599.30000000000291</v>
      </c>
      <c r="EU87" s="144">
        <f t="shared" si="333"/>
        <v>744</v>
      </c>
      <c r="EV87" s="144">
        <f t="shared" si="333"/>
        <v>22833</v>
      </c>
      <c r="EW87" s="144">
        <f t="shared" si="333"/>
        <v>4118.8000000000029</v>
      </c>
      <c r="EX87" s="144">
        <f t="shared" si="345"/>
        <v>26572.999999999985</v>
      </c>
      <c r="EY87" s="144">
        <f t="shared" si="345"/>
        <v>50604.700000000012</v>
      </c>
      <c r="EZ87" s="144">
        <f t="shared" si="345"/>
        <v>638.6903226999857</v>
      </c>
      <c r="FA87" s="144">
        <f t="shared" si="345"/>
        <v>1018.2235464499972</v>
      </c>
      <c r="FB87" s="144">
        <f t="shared" si="335"/>
        <v>24534.377570919998</v>
      </c>
      <c r="FC87" s="144">
        <f t="shared" si="336"/>
        <v>4297.8224290800026</v>
      </c>
      <c r="FD87" s="144">
        <f t="shared" si="336"/>
        <v>28304.824604420002</v>
      </c>
      <c r="FE87" s="144">
        <f t="shared" si="336"/>
        <v>52705.340361209994</v>
      </c>
      <c r="FF87" s="144">
        <f t="shared" si="336"/>
        <v>577.07086445001187</v>
      </c>
      <c r="FG87" s="144">
        <f t="shared" si="336"/>
        <v>1343.9989825599914</v>
      </c>
      <c r="FH87" s="144">
        <f t="shared" si="346"/>
        <v>23311.409393569993</v>
      </c>
      <c r="FI87" s="144">
        <f t="shared" si="346"/>
        <v>6223.8490040900069</v>
      </c>
      <c r="FJ87" s="144">
        <f t="shared" si="346"/>
        <v>39486.220215609996</v>
      </c>
      <c r="FK87" s="144">
        <f t="shared" si="338"/>
        <v>25099.305160870019</v>
      </c>
      <c r="FL87" s="144">
        <f t="shared" si="339"/>
        <v>62.879525530006504</v>
      </c>
      <c r="FM87" s="144">
        <f t="shared" si="339"/>
        <v>1292.3773560499831</v>
      </c>
      <c r="FN87" s="144">
        <f t="shared" si="340"/>
        <v>19210.8</v>
      </c>
      <c r="FO87" s="144">
        <f t="shared" si="341"/>
        <v>16090.98245403</v>
      </c>
      <c r="FP87" s="144">
        <f t="shared" si="341"/>
        <v>31219.394559250002</v>
      </c>
      <c r="FQ87" s="144">
        <f t="shared" si="341"/>
        <v>42969.598914569986</v>
      </c>
      <c r="FR87" s="144">
        <f t="shared" si="341"/>
        <v>74.646711920009693</v>
      </c>
      <c r="FS87" s="144">
        <f t="shared" si="341"/>
        <v>1285.6570035000041</v>
      </c>
      <c r="FT87" s="144">
        <f t="shared" si="347"/>
        <v>20041.145778759994</v>
      </c>
      <c r="FU87" s="144">
        <f t="shared" si="347"/>
        <v>25307.964054240001</v>
      </c>
      <c r="FV87" s="144">
        <f t="shared" si="347"/>
        <v>59092.266946549993</v>
      </c>
      <c r="FW87" s="144">
        <f t="shared" si="347"/>
        <v>20959.4426446</v>
      </c>
    </row>
    <row r="88" spans="1:179" x14ac:dyDescent="0.25">
      <c r="A88" s="144" t="s">
        <v>168</v>
      </c>
      <c r="B88" s="144">
        <f t="shared" si="303"/>
        <v>2411.6</v>
      </c>
      <c r="C88" s="144">
        <f t="shared" si="348"/>
        <v>3299.5000000000005</v>
      </c>
      <c r="D88" s="144">
        <f t="shared" si="348"/>
        <v>6244.6</v>
      </c>
      <c r="E88" s="144">
        <f t="shared" si="348"/>
        <v>6303.5999999999985</v>
      </c>
      <c r="F88" s="144">
        <f t="shared" si="348"/>
        <v>9756</v>
      </c>
      <c r="G88" s="144">
        <f t="shared" si="348"/>
        <v>4610.2000000000007</v>
      </c>
      <c r="H88" s="144">
        <f t="shared" si="348"/>
        <v>4717.6999999999971</v>
      </c>
      <c r="I88" s="144">
        <f t="shared" si="348"/>
        <v>5113.5</v>
      </c>
      <c r="J88" s="144">
        <f t="shared" si="348"/>
        <v>8807.9000000000015</v>
      </c>
      <c r="K88" s="144">
        <f t="shared" si="348"/>
        <v>8456.7000000000044</v>
      </c>
      <c r="L88" s="144">
        <f t="shared" si="348"/>
        <v>18485.899999999994</v>
      </c>
      <c r="M88" s="144">
        <f t="shared" si="348"/>
        <v>28642.900000000009</v>
      </c>
      <c r="N88" s="144">
        <f t="shared" si="305"/>
        <v>5062.3999999999996</v>
      </c>
      <c r="O88" s="144">
        <f t="shared" si="349"/>
        <v>4200.2000000000007</v>
      </c>
      <c r="P88" s="144">
        <f t="shared" si="349"/>
        <v>11030.6</v>
      </c>
      <c r="Q88" s="144">
        <f t="shared" si="349"/>
        <v>5958.5</v>
      </c>
      <c r="R88" s="144">
        <f t="shared" si="349"/>
        <v>16280.100000000002</v>
      </c>
      <c r="S88" s="144">
        <f t="shared" si="349"/>
        <v>10890.899999999994</v>
      </c>
      <c r="T88" s="144">
        <f t="shared" si="349"/>
        <v>19716.199999999997</v>
      </c>
      <c r="U88" s="144">
        <f t="shared" si="349"/>
        <v>13511</v>
      </c>
      <c r="V88" s="144">
        <f t="shared" si="349"/>
        <v>16543.400000000009</v>
      </c>
      <c r="W88" s="144">
        <f t="shared" si="349"/>
        <v>13841.099999999991</v>
      </c>
      <c r="X88" s="144">
        <f t="shared" si="349"/>
        <v>20926.100000000006</v>
      </c>
      <c r="Y88" s="144">
        <f t="shared" si="349"/>
        <v>38676</v>
      </c>
      <c r="Z88" s="144">
        <f t="shared" si="307"/>
        <v>1709.1</v>
      </c>
      <c r="AA88" s="144">
        <f t="shared" si="350"/>
        <v>9683</v>
      </c>
      <c r="AB88" s="144">
        <f t="shared" si="350"/>
        <v>19850</v>
      </c>
      <c r="AC88" s="144">
        <f t="shared" si="350"/>
        <v>38598.700000000004</v>
      </c>
      <c r="AD88" s="144">
        <f t="shared" si="350"/>
        <v>8993.6999999999971</v>
      </c>
      <c r="AE88" s="144">
        <f t="shared" si="350"/>
        <v>23543.100000000006</v>
      </c>
      <c r="AF88" s="144">
        <f t="shared" si="350"/>
        <v>36382.820000000007</v>
      </c>
      <c r="AG88" s="144">
        <f t="shared" si="350"/>
        <v>7495.7999999999884</v>
      </c>
      <c r="AH88" s="144">
        <f t="shared" si="350"/>
        <v>43174.5</v>
      </c>
      <c r="AI88" s="144">
        <f t="shared" si="350"/>
        <v>16421.299999999988</v>
      </c>
      <c r="AJ88" s="144">
        <f t="shared" si="350"/>
        <v>12702.700000000012</v>
      </c>
      <c r="AK88" s="144">
        <f t="shared" si="350"/>
        <v>57168.899999999994</v>
      </c>
      <c r="AL88" s="144">
        <f t="shared" si="309"/>
        <v>27477.1</v>
      </c>
      <c r="AM88" s="144">
        <f t="shared" si="351"/>
        <v>8918.3000000000029</v>
      </c>
      <c r="AN88" s="144">
        <f t="shared" si="351"/>
        <v>8108.1999999999971</v>
      </c>
      <c r="AO88" s="144">
        <f t="shared" si="351"/>
        <v>26041.700000000004</v>
      </c>
      <c r="AP88" s="144">
        <f t="shared" si="351"/>
        <v>23875.099999999991</v>
      </c>
      <c r="AQ88" s="144">
        <f t="shared" si="351"/>
        <v>12568.5</v>
      </c>
      <c r="AR88" s="144">
        <f t="shared" si="351"/>
        <v>36807.399999999994</v>
      </c>
      <c r="AS88" s="144">
        <f t="shared" si="351"/>
        <v>19739.200000000012</v>
      </c>
      <c r="AT88" s="144">
        <f t="shared" si="351"/>
        <v>22522.299999999988</v>
      </c>
      <c r="AU88" s="144">
        <f t="shared" si="351"/>
        <v>18906.600000000006</v>
      </c>
      <c r="AV88" s="144">
        <f t="shared" si="351"/>
        <v>41201.5</v>
      </c>
      <c r="AW88" s="144">
        <f t="shared" si="351"/>
        <v>55335.199999999983</v>
      </c>
      <c r="AX88" s="144">
        <f t="shared" si="311"/>
        <v>5546.3</v>
      </c>
      <c r="AY88" s="144">
        <f t="shared" si="352"/>
        <v>20403.3</v>
      </c>
      <c r="AZ88" s="144">
        <f t="shared" si="352"/>
        <v>27268.6</v>
      </c>
      <c r="BA88" s="144">
        <f t="shared" si="352"/>
        <v>26440.600000000006</v>
      </c>
      <c r="BB88" s="144">
        <f t="shared" si="352"/>
        <v>23052.800000000003</v>
      </c>
      <c r="BC88" s="144">
        <f t="shared" si="352"/>
        <v>31033.5</v>
      </c>
      <c r="BD88" s="144">
        <f t="shared" si="352"/>
        <v>21686.600000009988</v>
      </c>
      <c r="BE88" s="144">
        <f t="shared" si="352"/>
        <v>9452.0999999899941</v>
      </c>
      <c r="BF88" s="144">
        <f t="shared" si="352"/>
        <v>32540.800000000017</v>
      </c>
      <c r="BG88" s="144">
        <f t="shared" si="352"/>
        <v>30629.399999999994</v>
      </c>
      <c r="BH88" s="144">
        <f t="shared" si="352"/>
        <v>59675</v>
      </c>
      <c r="BI88" s="144">
        <f t="shared" si="352"/>
        <v>160976.59999999998</v>
      </c>
      <c r="BJ88" s="144">
        <f t="shared" si="313"/>
        <v>1651.6</v>
      </c>
      <c r="BK88" s="144">
        <f t="shared" si="353"/>
        <v>19291.7</v>
      </c>
      <c r="BL88" s="144">
        <f t="shared" si="353"/>
        <v>32197.3</v>
      </c>
      <c r="BM88" s="144">
        <f t="shared" si="353"/>
        <v>10956.900000100002</v>
      </c>
      <c r="BN88" s="144">
        <f t="shared" si="353"/>
        <v>35997.599999900005</v>
      </c>
      <c r="BO88" s="144">
        <f t="shared" si="353"/>
        <v>15602.899999999994</v>
      </c>
      <c r="BP88" s="144">
        <f t="shared" si="353"/>
        <v>20820.80000001</v>
      </c>
      <c r="BQ88" s="144">
        <f t="shared" si="353"/>
        <v>23619.299999990006</v>
      </c>
      <c r="BR88" s="144">
        <f t="shared" si="353"/>
        <v>26828.299999999988</v>
      </c>
      <c r="BS88" s="144">
        <f t="shared" si="353"/>
        <v>29095.100000000006</v>
      </c>
      <c r="BT88" s="144">
        <f t="shared" si="353"/>
        <v>26910.799999999988</v>
      </c>
      <c r="BU88" s="144">
        <f t="shared" si="353"/>
        <v>60663.200000000012</v>
      </c>
      <c r="BV88" s="144">
        <f t="shared" si="315"/>
        <v>19123.8</v>
      </c>
      <c r="BW88" s="144">
        <f t="shared" si="354"/>
        <v>19887.7</v>
      </c>
      <c r="BX88" s="144">
        <f t="shared" si="354"/>
        <v>14033.099999999999</v>
      </c>
      <c r="BY88" s="144">
        <f t="shared" si="354"/>
        <v>8168.5000001000008</v>
      </c>
      <c r="BZ88" s="144">
        <f t="shared" si="354"/>
        <v>27111.099999909995</v>
      </c>
      <c r="CA88" s="144">
        <f t="shared" si="354"/>
        <v>43979.100000000006</v>
      </c>
      <c r="CB88" s="144">
        <f t="shared" si="354"/>
        <v>18979.500000089989</v>
      </c>
      <c r="CC88" s="144">
        <f t="shared" si="354"/>
        <v>31944.800000000017</v>
      </c>
      <c r="CD88" s="144">
        <f t="shared" si="354"/>
        <v>23931.399999999994</v>
      </c>
      <c r="CE88" s="144">
        <f t="shared" si="354"/>
        <v>24327.899999999994</v>
      </c>
      <c r="CF88" s="144">
        <f t="shared" si="354"/>
        <v>50260.099999900005</v>
      </c>
      <c r="CG88" s="144">
        <f t="shared" si="354"/>
        <v>49563.299999999988</v>
      </c>
      <c r="CH88" s="144">
        <f t="shared" si="317"/>
        <v>36072</v>
      </c>
      <c r="CI88" s="144">
        <f t="shared" si="355"/>
        <v>24601.599999999999</v>
      </c>
      <c r="CJ88" s="144">
        <f t="shared" si="355"/>
        <v>33253.299999999996</v>
      </c>
      <c r="CK88" s="144">
        <f t="shared" si="355"/>
        <v>16057.800000000003</v>
      </c>
      <c r="CL88" s="144">
        <f t="shared" si="355"/>
        <v>13284</v>
      </c>
      <c r="CM88" s="144">
        <f t="shared" si="355"/>
        <v>10483.300000000003</v>
      </c>
      <c r="CN88" s="144">
        <f t="shared" si="355"/>
        <v>32284.899999999994</v>
      </c>
      <c r="CO88" s="144">
        <f t="shared" si="355"/>
        <v>31567.700000000012</v>
      </c>
      <c r="CP88" s="144">
        <f t="shared" si="355"/>
        <v>10133.199999999983</v>
      </c>
      <c r="CQ88" s="144">
        <f t="shared" si="355"/>
        <v>47473.5</v>
      </c>
      <c r="CR88" s="144">
        <f t="shared" si="355"/>
        <v>33883.200000000012</v>
      </c>
      <c r="CS88" s="144">
        <f t="shared" si="355"/>
        <v>111357.70000000001</v>
      </c>
      <c r="CT88" s="144">
        <f t="shared" si="319"/>
        <v>8816.1</v>
      </c>
      <c r="CU88" s="144">
        <f t="shared" si="356"/>
        <v>40330.1</v>
      </c>
      <c r="CV88" s="144">
        <f t="shared" si="356"/>
        <v>42522.5</v>
      </c>
      <c r="CW88" s="144">
        <f t="shared" si="356"/>
        <v>25563.300000000003</v>
      </c>
      <c r="CX88" s="144">
        <f t="shared" si="356"/>
        <v>32016.899999999994</v>
      </c>
      <c r="CY88" s="144">
        <f t="shared" si="356"/>
        <v>47080.600000000006</v>
      </c>
      <c r="CZ88" s="144">
        <f t="shared" si="356"/>
        <v>52196.399999999994</v>
      </c>
      <c r="DA88" s="144">
        <f t="shared" si="356"/>
        <v>15254.399999999994</v>
      </c>
      <c r="DB88" s="144">
        <f t="shared" si="356"/>
        <v>33798.799999999988</v>
      </c>
      <c r="DC88" s="144">
        <f t="shared" si="356"/>
        <v>19627.400000000023</v>
      </c>
      <c r="DD88" s="144">
        <f t="shared" si="356"/>
        <v>51313.299999999988</v>
      </c>
      <c r="DE88" s="144">
        <f t="shared" si="356"/>
        <v>96148.182489439962</v>
      </c>
      <c r="DF88" s="144">
        <f t="shared" si="321"/>
        <v>16002.3</v>
      </c>
      <c r="DG88" s="144">
        <f t="shared" si="357"/>
        <v>10248.900000000001</v>
      </c>
      <c r="DH88" s="144">
        <f t="shared" si="357"/>
        <v>80390.100000000006</v>
      </c>
      <c r="DI88" s="144">
        <f t="shared" si="357"/>
        <v>34575.499999999985</v>
      </c>
      <c r="DJ88" s="144">
        <f t="shared" si="357"/>
        <v>30818.600000000006</v>
      </c>
      <c r="DK88" s="144">
        <f t="shared" si="357"/>
        <v>40665.600000000006</v>
      </c>
      <c r="DL88" s="144">
        <f t="shared" si="357"/>
        <v>26147.700000000012</v>
      </c>
      <c r="DM88" s="144">
        <f t="shared" si="357"/>
        <v>61109.299999999988</v>
      </c>
      <c r="DN88" s="144">
        <f t="shared" si="357"/>
        <v>41067.5</v>
      </c>
      <c r="DO88" s="144">
        <f t="shared" si="357"/>
        <v>26290.799999999988</v>
      </c>
      <c r="DP88" s="144">
        <f t="shared" si="357"/>
        <v>158544.98319399991</v>
      </c>
      <c r="DQ88" s="144">
        <f t="shared" si="357"/>
        <v>45480.115258489968</v>
      </c>
      <c r="DR88" s="144">
        <f t="shared" si="323"/>
        <v>6321</v>
      </c>
      <c r="DS88" s="144">
        <f t="shared" si="358"/>
        <v>53395.8</v>
      </c>
      <c r="DT88" s="144">
        <f t="shared" si="358"/>
        <v>9511.5999999999913</v>
      </c>
      <c r="DU88" s="144">
        <f t="shared" si="358"/>
        <v>24244.100000000006</v>
      </c>
      <c r="DV88" s="144">
        <f t="shared" si="358"/>
        <v>22305.100000000006</v>
      </c>
      <c r="DW88" s="144">
        <f t="shared" si="358"/>
        <v>50352.399999999994</v>
      </c>
      <c r="DX88" s="144">
        <f t="shared" si="358"/>
        <v>26023.299999999988</v>
      </c>
      <c r="DY88" s="144">
        <f t="shared" si="358"/>
        <v>21413.300000000017</v>
      </c>
      <c r="DZ88" s="144">
        <f t="shared" si="358"/>
        <v>42326.399999999994</v>
      </c>
      <c r="EA88" s="144">
        <f t="shared" si="358"/>
        <v>38897.700000000012</v>
      </c>
      <c r="EB88" s="144">
        <f t="shared" si="358"/>
        <v>61631.5</v>
      </c>
      <c r="EC88" s="144">
        <f t="shared" si="358"/>
        <v>214919.2</v>
      </c>
      <c r="ED88" s="144">
        <f t="shared" si="325"/>
        <v>24828.799999999999</v>
      </c>
      <c r="EE88" s="144">
        <f t="shared" si="359"/>
        <v>48230.899999999994</v>
      </c>
      <c r="EF88" s="144">
        <f t="shared" si="359"/>
        <v>34783.199999999997</v>
      </c>
      <c r="EG88" s="144">
        <f t="shared" si="343"/>
        <v>28246.5</v>
      </c>
      <c r="EH88" s="144">
        <f t="shared" si="343"/>
        <v>52362.399999999994</v>
      </c>
      <c r="EI88" s="144">
        <f t="shared" si="343"/>
        <v>30135.400000000023</v>
      </c>
      <c r="EJ88" s="144">
        <f t="shared" si="343"/>
        <v>39221.199999999983</v>
      </c>
      <c r="EK88" s="144">
        <f t="shared" si="343"/>
        <v>21545.300000000017</v>
      </c>
      <c r="EL88" s="144">
        <f t="shared" si="343"/>
        <v>64430.299999999988</v>
      </c>
      <c r="EM88" s="144">
        <f t="shared" si="360"/>
        <v>26219.099999999977</v>
      </c>
      <c r="EN88" s="144">
        <f t="shared" si="328"/>
        <v>65009.5</v>
      </c>
      <c r="EO88" s="144">
        <f t="shared" si="329"/>
        <v>214269.60180158005</v>
      </c>
      <c r="EP88" s="144">
        <f t="shared" si="330"/>
        <v>5827.8</v>
      </c>
      <c r="EQ88" s="144">
        <f t="shared" si="331"/>
        <v>22550.3</v>
      </c>
      <c r="ER88" s="144">
        <f t="shared" si="332"/>
        <v>43803.1</v>
      </c>
      <c r="ES88" s="144">
        <f t="shared" si="333"/>
        <v>32631.900000000009</v>
      </c>
      <c r="ET88" s="144">
        <f t="shared" si="333"/>
        <v>65600.799999999988</v>
      </c>
      <c r="EU88" s="144">
        <f t="shared" si="333"/>
        <v>16825.600000000006</v>
      </c>
      <c r="EV88" s="144">
        <f t="shared" si="333"/>
        <v>46318.299999999988</v>
      </c>
      <c r="EW88" s="144">
        <f t="shared" si="333"/>
        <v>24506.5</v>
      </c>
      <c r="EX88" s="144">
        <f t="shared" si="345"/>
        <v>42109.5</v>
      </c>
      <c r="EY88" s="144">
        <f t="shared" si="345"/>
        <v>27096</v>
      </c>
      <c r="EZ88" s="144">
        <f t="shared" si="345"/>
        <v>47826.214914379932</v>
      </c>
      <c r="FA88" s="144">
        <f t="shared" si="345"/>
        <v>104423.48858327005</v>
      </c>
      <c r="FB88" s="144">
        <f t="shared" si="335"/>
        <v>80944.277471729991</v>
      </c>
      <c r="FC88" s="144">
        <f t="shared" si="336"/>
        <v>17055.322528270015</v>
      </c>
      <c r="FD88" s="144">
        <f t="shared" si="336"/>
        <v>43236.171931220015</v>
      </c>
      <c r="FE88" s="144">
        <f t="shared" si="336"/>
        <v>18846.880997129949</v>
      </c>
      <c r="FF88" s="144">
        <f t="shared" si="336"/>
        <v>63833.636209520017</v>
      </c>
      <c r="FG88" s="144">
        <f t="shared" si="336"/>
        <v>45724.995947560034</v>
      </c>
      <c r="FH88" s="144">
        <f t="shared" si="346"/>
        <v>38450.445592479955</v>
      </c>
      <c r="FI88" s="144">
        <f t="shared" si="346"/>
        <v>40832.851027240045</v>
      </c>
      <c r="FJ88" s="144">
        <f t="shared" si="346"/>
        <v>22052.195941119979</v>
      </c>
      <c r="FK88" s="144">
        <f t="shared" si="338"/>
        <v>134623.51780022</v>
      </c>
      <c r="FL88" s="144">
        <f t="shared" si="339"/>
        <v>53572.970000350091</v>
      </c>
      <c r="FM88" s="144">
        <f t="shared" si="339"/>
        <v>159651.74592222995</v>
      </c>
      <c r="FN88" s="144">
        <f t="shared" si="340"/>
        <v>6853.5</v>
      </c>
      <c r="FO88" s="144">
        <f t="shared" si="341"/>
        <v>18303.457432489999</v>
      </c>
      <c r="FP88" s="144">
        <f t="shared" si="341"/>
        <v>56979.922544939996</v>
      </c>
      <c r="FQ88" s="144">
        <f t="shared" si="341"/>
        <v>22226.942034399995</v>
      </c>
      <c r="FR88" s="144">
        <f t="shared" si="341"/>
        <v>38695.220016759995</v>
      </c>
      <c r="FS88" s="144">
        <f t="shared" si="341"/>
        <v>32093.597177649994</v>
      </c>
      <c r="FT88" s="144">
        <f t="shared" si="347"/>
        <v>29848.205014110019</v>
      </c>
      <c r="FU88" s="144">
        <f t="shared" si="347"/>
        <v>18364.845137379976</v>
      </c>
      <c r="FV88" s="144">
        <f t="shared" si="347"/>
        <v>55748.990339840006</v>
      </c>
      <c r="FW88" s="144">
        <f t="shared" si="347"/>
        <v>25974.963472930016</v>
      </c>
    </row>
    <row r="89" spans="1:179" x14ac:dyDescent="0.25">
      <c r="A89" s="144" t="s">
        <v>169</v>
      </c>
      <c r="B89" s="144">
        <f t="shared" si="303"/>
        <v>871.2</v>
      </c>
      <c r="C89" s="144">
        <f t="shared" ref="C89:M103" si="361">C38-B38</f>
        <v>680.59999999999991</v>
      </c>
      <c r="D89" s="144">
        <f t="shared" si="361"/>
        <v>1348.1000000000001</v>
      </c>
      <c r="E89" s="144">
        <f t="shared" si="361"/>
        <v>1039.1999999999998</v>
      </c>
      <c r="F89" s="144">
        <f t="shared" si="361"/>
        <v>1072.5999999999999</v>
      </c>
      <c r="G89" s="144">
        <f t="shared" si="361"/>
        <v>1703.3000000000002</v>
      </c>
      <c r="H89" s="144">
        <f t="shared" si="361"/>
        <v>1363.1999999999998</v>
      </c>
      <c r="I89" s="144">
        <f t="shared" si="361"/>
        <v>2312.0999999999995</v>
      </c>
      <c r="J89" s="144">
        <f t="shared" si="361"/>
        <v>2541</v>
      </c>
      <c r="K89" s="144">
        <f t="shared" si="361"/>
        <v>1915.5</v>
      </c>
      <c r="L89" s="144">
        <f t="shared" si="361"/>
        <v>1925</v>
      </c>
      <c r="M89" s="144">
        <f t="shared" si="361"/>
        <v>8526.1000000000022</v>
      </c>
      <c r="N89" s="144">
        <f t="shared" si="305"/>
        <v>1115.4000000000001</v>
      </c>
      <c r="O89" s="144">
        <f t="shared" ref="O89:Y103" si="362">O38-N38</f>
        <v>1301.9000000000001</v>
      </c>
      <c r="P89" s="144">
        <f t="shared" si="362"/>
        <v>2359.5</v>
      </c>
      <c r="Q89" s="144">
        <f t="shared" si="362"/>
        <v>1358.0999999999995</v>
      </c>
      <c r="R89" s="144">
        <f t="shared" si="362"/>
        <v>2599.7000000000007</v>
      </c>
      <c r="S89" s="144">
        <f t="shared" si="362"/>
        <v>2887.1999999999989</v>
      </c>
      <c r="T89" s="144">
        <f t="shared" si="362"/>
        <v>3235.8000000000011</v>
      </c>
      <c r="U89" s="144">
        <f t="shared" si="362"/>
        <v>2850.6999999999989</v>
      </c>
      <c r="V89" s="144">
        <f t="shared" si="362"/>
        <v>2504.2000000000007</v>
      </c>
      <c r="W89" s="144">
        <f t="shared" si="362"/>
        <v>2961.9000000000015</v>
      </c>
      <c r="X89" s="144">
        <f t="shared" si="362"/>
        <v>4233.0999999999985</v>
      </c>
      <c r="Y89" s="144">
        <f t="shared" si="362"/>
        <v>12766.699999999997</v>
      </c>
      <c r="Z89" s="144">
        <f t="shared" si="307"/>
        <v>1033.5999999999999</v>
      </c>
      <c r="AA89" s="144">
        <f t="shared" ref="AA89:AK103" si="363">AA38-Z38</f>
        <v>1968</v>
      </c>
      <c r="AB89" s="144">
        <f t="shared" si="363"/>
        <v>2673.2000000000003</v>
      </c>
      <c r="AC89" s="144">
        <f t="shared" si="363"/>
        <v>3881.0999999999995</v>
      </c>
      <c r="AD89" s="144">
        <f t="shared" si="363"/>
        <v>2457.2000000000007</v>
      </c>
      <c r="AE89" s="144">
        <f t="shared" si="363"/>
        <v>2554.7999999999993</v>
      </c>
      <c r="AF89" s="144">
        <f t="shared" si="363"/>
        <v>2462.8999999999996</v>
      </c>
      <c r="AG89" s="144">
        <f t="shared" si="363"/>
        <v>3432.7999999999993</v>
      </c>
      <c r="AH89" s="144">
        <f t="shared" si="363"/>
        <v>3767.9000000000015</v>
      </c>
      <c r="AI89" s="144">
        <f t="shared" si="363"/>
        <v>9226.5999999999985</v>
      </c>
      <c r="AJ89" s="144">
        <f t="shared" si="363"/>
        <v>4599.5</v>
      </c>
      <c r="AK89" s="144">
        <f t="shared" si="363"/>
        <v>23393.800000000003</v>
      </c>
      <c r="AL89" s="144">
        <f t="shared" si="309"/>
        <v>1403.1</v>
      </c>
      <c r="AM89" s="144">
        <f t="shared" ref="AM89:AW103" si="364">AM38-AL38</f>
        <v>2333.2000000000003</v>
      </c>
      <c r="AN89" s="144">
        <f t="shared" si="364"/>
        <v>3756.8</v>
      </c>
      <c r="AO89" s="144">
        <f t="shared" si="364"/>
        <v>4875.6000000000004</v>
      </c>
      <c r="AP89" s="144">
        <f t="shared" si="364"/>
        <v>6026.0999999999985</v>
      </c>
      <c r="AQ89" s="144">
        <f t="shared" si="364"/>
        <v>7845.7000000000007</v>
      </c>
      <c r="AR89" s="144">
        <f t="shared" si="364"/>
        <v>7805.4000000000015</v>
      </c>
      <c r="AS89" s="144">
        <f t="shared" si="364"/>
        <v>4328.1999999999971</v>
      </c>
      <c r="AT89" s="144">
        <f t="shared" si="364"/>
        <v>4906</v>
      </c>
      <c r="AU89" s="144">
        <f t="shared" si="364"/>
        <v>6549.5999999999985</v>
      </c>
      <c r="AV89" s="144">
        <f t="shared" si="364"/>
        <v>6482.5</v>
      </c>
      <c r="AW89" s="144">
        <f t="shared" si="364"/>
        <v>25807.400000000009</v>
      </c>
      <c r="AX89" s="144">
        <f t="shared" si="311"/>
        <v>1779.7</v>
      </c>
      <c r="AY89" s="144">
        <f t="shared" ref="AY89:BI103" si="365">AY38-AX38</f>
        <v>2982.4000000000005</v>
      </c>
      <c r="AZ89" s="144">
        <f t="shared" si="365"/>
        <v>3643.6999999999989</v>
      </c>
      <c r="BA89" s="144">
        <f t="shared" si="365"/>
        <v>4086.5</v>
      </c>
      <c r="BB89" s="144">
        <f t="shared" si="365"/>
        <v>3692.8000000000011</v>
      </c>
      <c r="BC89" s="144">
        <f t="shared" si="365"/>
        <v>4347.6999999999989</v>
      </c>
      <c r="BD89" s="144">
        <f t="shared" si="365"/>
        <v>3656.7000000000007</v>
      </c>
      <c r="BE89" s="144">
        <f t="shared" si="365"/>
        <v>4573.4000000000015</v>
      </c>
      <c r="BF89" s="144">
        <f t="shared" si="365"/>
        <v>6407.9000000000015</v>
      </c>
      <c r="BG89" s="144">
        <f t="shared" si="365"/>
        <v>6184.2999999999956</v>
      </c>
      <c r="BH89" s="144">
        <f t="shared" si="365"/>
        <v>4958.5999999999985</v>
      </c>
      <c r="BI89" s="144">
        <f t="shared" si="365"/>
        <v>18072</v>
      </c>
      <c r="BJ89" s="144">
        <f t="shared" si="313"/>
        <v>1538</v>
      </c>
      <c r="BK89" s="144">
        <f t="shared" ref="BK89:BU103" si="366">BK38-BJ38</f>
        <v>1794</v>
      </c>
      <c r="BL89" s="144">
        <f t="shared" si="366"/>
        <v>4170.3999999999996</v>
      </c>
      <c r="BM89" s="144">
        <f t="shared" si="366"/>
        <v>2676.1000000000004</v>
      </c>
      <c r="BN89" s="144">
        <f t="shared" si="366"/>
        <v>4166.2000000000007</v>
      </c>
      <c r="BO89" s="144">
        <f t="shared" si="366"/>
        <v>3682.7000000000007</v>
      </c>
      <c r="BP89" s="144">
        <f t="shared" si="366"/>
        <v>3655.2999999999993</v>
      </c>
      <c r="BQ89" s="144">
        <f t="shared" si="366"/>
        <v>3750</v>
      </c>
      <c r="BR89" s="144">
        <f t="shared" si="366"/>
        <v>7807.7999999999993</v>
      </c>
      <c r="BS89" s="144">
        <f t="shared" si="366"/>
        <v>5140.5999999999985</v>
      </c>
      <c r="BT89" s="144">
        <f t="shared" si="366"/>
        <v>9278.9000000000015</v>
      </c>
      <c r="BU89" s="144">
        <f t="shared" si="366"/>
        <v>24395.899999999994</v>
      </c>
      <c r="BV89" s="144">
        <f t="shared" si="315"/>
        <v>1681.9</v>
      </c>
      <c r="BW89" s="144">
        <f t="shared" ref="BW89:CG103" si="367">BW38-BV38</f>
        <v>1986.4</v>
      </c>
      <c r="BX89" s="144">
        <f t="shared" si="367"/>
        <v>2539.8000000000002</v>
      </c>
      <c r="BY89" s="144">
        <f t="shared" si="367"/>
        <v>1880</v>
      </c>
      <c r="BZ89" s="144">
        <f t="shared" si="367"/>
        <v>4102.6999999999989</v>
      </c>
      <c r="CA89" s="144">
        <f t="shared" si="367"/>
        <v>2635.6000000000004</v>
      </c>
      <c r="CB89" s="144">
        <f t="shared" si="367"/>
        <v>2979.6000000000004</v>
      </c>
      <c r="CC89" s="144">
        <f t="shared" si="367"/>
        <v>2691.2999999999993</v>
      </c>
      <c r="CD89" s="144">
        <f t="shared" si="367"/>
        <v>3863.9000000000015</v>
      </c>
      <c r="CE89" s="144">
        <f t="shared" si="367"/>
        <v>7968.7000000000007</v>
      </c>
      <c r="CF89" s="144">
        <f t="shared" si="367"/>
        <v>4721.9000000000015</v>
      </c>
      <c r="CG89" s="144">
        <f t="shared" si="367"/>
        <v>14449.199999999997</v>
      </c>
      <c r="CH89" s="144">
        <f t="shared" si="317"/>
        <v>2003.1</v>
      </c>
      <c r="CI89" s="144">
        <f t="shared" ref="CI89:CS103" si="368">CI38-CH38</f>
        <v>3170.0000000000005</v>
      </c>
      <c r="CJ89" s="144">
        <f t="shared" si="368"/>
        <v>2589.0999999999995</v>
      </c>
      <c r="CK89" s="144">
        <f t="shared" si="368"/>
        <v>2629.2</v>
      </c>
      <c r="CL89" s="144">
        <f t="shared" si="368"/>
        <v>4574.7000000000007</v>
      </c>
      <c r="CM89" s="144">
        <f t="shared" si="368"/>
        <v>2856.9999999999982</v>
      </c>
      <c r="CN89" s="144">
        <f t="shared" si="368"/>
        <v>3368.4000000000015</v>
      </c>
      <c r="CO89" s="144">
        <f t="shared" si="368"/>
        <v>3800.9000000000015</v>
      </c>
      <c r="CP89" s="144">
        <f t="shared" si="368"/>
        <v>5714.7999999999993</v>
      </c>
      <c r="CQ89" s="144">
        <f t="shared" si="368"/>
        <v>11428.2</v>
      </c>
      <c r="CR89" s="144">
        <f t="shared" si="368"/>
        <v>10934.299999999996</v>
      </c>
      <c r="CS89" s="144">
        <f t="shared" si="368"/>
        <v>28319.400000000009</v>
      </c>
      <c r="CT89" s="144">
        <f t="shared" si="319"/>
        <v>3394</v>
      </c>
      <c r="CU89" s="144">
        <f t="shared" ref="CU89:DE103" si="369">CU38-CT38</f>
        <v>5030</v>
      </c>
      <c r="CV89" s="144">
        <f t="shared" si="369"/>
        <v>3810</v>
      </c>
      <c r="CW89" s="144">
        <f t="shared" si="369"/>
        <v>4639.4000000000015</v>
      </c>
      <c r="CX89" s="144">
        <f t="shared" si="369"/>
        <v>5850.0999999999985</v>
      </c>
      <c r="CY89" s="144">
        <f t="shared" si="369"/>
        <v>4709.4000000000015</v>
      </c>
      <c r="CZ89" s="144">
        <f t="shared" si="369"/>
        <v>4741.5999999999985</v>
      </c>
      <c r="DA89" s="144">
        <f t="shared" si="369"/>
        <v>4261.1999999999971</v>
      </c>
      <c r="DB89" s="144">
        <f t="shared" si="369"/>
        <v>4157.1000000000058</v>
      </c>
      <c r="DC89" s="144">
        <f t="shared" si="369"/>
        <v>5161.7999999999956</v>
      </c>
      <c r="DD89" s="144">
        <f t="shared" si="369"/>
        <v>11731.300000000003</v>
      </c>
      <c r="DE89" s="144">
        <f t="shared" si="369"/>
        <v>29305.060234379991</v>
      </c>
      <c r="DF89" s="144">
        <f t="shared" si="321"/>
        <v>2044.1</v>
      </c>
      <c r="DG89" s="144">
        <f t="shared" ref="DG89:DQ103" si="370">DG38-DF38</f>
        <v>3175.6</v>
      </c>
      <c r="DH89" s="144">
        <f t="shared" si="370"/>
        <v>8123.4000000000005</v>
      </c>
      <c r="DI89" s="144">
        <f t="shared" si="370"/>
        <v>709.10000000000036</v>
      </c>
      <c r="DJ89" s="144">
        <f t="shared" si="370"/>
        <v>5523.5</v>
      </c>
      <c r="DK89" s="144">
        <f t="shared" si="370"/>
        <v>6423</v>
      </c>
      <c r="DL89" s="144">
        <f t="shared" si="370"/>
        <v>5651.2000000000007</v>
      </c>
      <c r="DM89" s="144">
        <f t="shared" si="370"/>
        <v>7016.1999999999971</v>
      </c>
      <c r="DN89" s="144">
        <f t="shared" si="370"/>
        <v>5233.8000000000029</v>
      </c>
      <c r="DO89" s="144">
        <f t="shared" si="370"/>
        <v>7454.1999999999971</v>
      </c>
      <c r="DP89" s="144">
        <f t="shared" si="370"/>
        <v>9708.4000000000015</v>
      </c>
      <c r="DQ89" s="144">
        <f t="shared" si="370"/>
        <v>36510.881225000005</v>
      </c>
      <c r="DR89" s="144">
        <f t="shared" si="323"/>
        <v>2066.6</v>
      </c>
      <c r="DS89" s="144">
        <f t="shared" ref="DS89:EC103" si="371">DS38-DR38</f>
        <v>3768.2999999999997</v>
      </c>
      <c r="DT89" s="144">
        <f t="shared" si="371"/>
        <v>3174.6000000000004</v>
      </c>
      <c r="DU89" s="144">
        <f t="shared" si="371"/>
        <v>5673.4</v>
      </c>
      <c r="DV89" s="144">
        <f t="shared" si="371"/>
        <v>4699.0000000000018</v>
      </c>
      <c r="DW89" s="144">
        <f t="shared" si="371"/>
        <v>4350.0999999999985</v>
      </c>
      <c r="DX89" s="144">
        <f t="shared" si="371"/>
        <v>4988.7000000000007</v>
      </c>
      <c r="DY89" s="144">
        <f t="shared" si="371"/>
        <v>7036.9999999999964</v>
      </c>
      <c r="DZ89" s="144">
        <f t="shared" si="371"/>
        <v>5069.4000000000015</v>
      </c>
      <c r="EA89" s="144">
        <f t="shared" si="371"/>
        <v>7012.4000000000015</v>
      </c>
      <c r="EB89" s="144">
        <f t="shared" si="371"/>
        <v>7696.6999999999971</v>
      </c>
      <c r="EC89" s="144">
        <f t="shared" si="371"/>
        <v>39518.070156720016</v>
      </c>
      <c r="ED89" s="144">
        <f t="shared" si="325"/>
        <v>2944.5</v>
      </c>
      <c r="EE89" s="144">
        <f t="shared" ref="EE89:EF104" si="372">EE38-ED38</f>
        <v>4056.8999999999996</v>
      </c>
      <c r="EF89" s="144">
        <f t="shared" si="372"/>
        <v>4993.1000000000004</v>
      </c>
      <c r="EG89" s="144">
        <f t="shared" si="343"/>
        <v>4525.7999999999993</v>
      </c>
      <c r="EH89" s="144">
        <f t="shared" si="343"/>
        <v>3917</v>
      </c>
      <c r="EI89" s="144">
        <f t="shared" si="343"/>
        <v>5144.1000000000022</v>
      </c>
      <c r="EJ89" s="144">
        <f t="shared" si="343"/>
        <v>4942.5</v>
      </c>
      <c r="EK89" s="144">
        <f t="shared" si="343"/>
        <v>5609.5</v>
      </c>
      <c r="EL89" s="144">
        <f t="shared" si="343"/>
        <v>7398.7999999999956</v>
      </c>
      <c r="EM89" s="144">
        <f t="shared" si="360"/>
        <v>6632.1000000000058</v>
      </c>
      <c r="EN89" s="144">
        <f t="shared" si="328"/>
        <v>13291.399999999994</v>
      </c>
      <c r="EO89" s="144">
        <f t="shared" si="329"/>
        <v>34990.010975390018</v>
      </c>
      <c r="EP89" s="144">
        <f t="shared" si="330"/>
        <v>1665.5</v>
      </c>
      <c r="EQ89" s="144">
        <f t="shared" si="331"/>
        <v>2997.1000000000004</v>
      </c>
      <c r="ER89" s="144">
        <f t="shared" si="332"/>
        <v>2947.5</v>
      </c>
      <c r="ES89" s="144">
        <f t="shared" si="333"/>
        <v>5793.1149119199981</v>
      </c>
      <c r="ET89" s="144">
        <f t="shared" si="333"/>
        <v>3521.4372611500021</v>
      </c>
      <c r="EU89" s="144">
        <f t="shared" si="333"/>
        <v>4203.6478269299987</v>
      </c>
      <c r="EV89" s="144">
        <f t="shared" si="333"/>
        <v>3103.7999999999993</v>
      </c>
      <c r="EW89" s="144">
        <f t="shared" si="333"/>
        <v>4558.8000000000029</v>
      </c>
      <c r="EX89" s="144">
        <f t="shared" si="345"/>
        <v>5592.1999999999971</v>
      </c>
      <c r="EY89" s="144">
        <f t="shared" si="345"/>
        <v>5686.7000000000044</v>
      </c>
      <c r="EZ89" s="144">
        <f t="shared" si="345"/>
        <v>3787.3047170999998</v>
      </c>
      <c r="FA89" s="144">
        <f t="shared" si="345"/>
        <v>23544.811718730001</v>
      </c>
      <c r="FB89" s="144">
        <f t="shared" si="335"/>
        <v>2158.0933932400003</v>
      </c>
      <c r="FC89" s="144">
        <f t="shared" si="336"/>
        <v>1329.7066067599999</v>
      </c>
      <c r="FD89" s="144">
        <f t="shared" si="336"/>
        <v>2882.5005306000003</v>
      </c>
      <c r="FE89" s="144">
        <f t="shared" si="336"/>
        <v>2823.6275302299991</v>
      </c>
      <c r="FF89" s="144">
        <f t="shared" si="336"/>
        <v>2833.1750408200023</v>
      </c>
      <c r="FG89" s="144">
        <f t="shared" si="336"/>
        <v>3009.6201560799982</v>
      </c>
      <c r="FH89" s="144">
        <f t="shared" si="346"/>
        <v>3556.2352842900018</v>
      </c>
      <c r="FI89" s="144">
        <f t="shared" si="346"/>
        <v>6770.84597536</v>
      </c>
      <c r="FJ89" s="144">
        <f t="shared" si="346"/>
        <v>3851.0706648199957</v>
      </c>
      <c r="FK89" s="144">
        <f t="shared" si="338"/>
        <v>6549.2477586099994</v>
      </c>
      <c r="FL89" s="144">
        <f t="shared" si="339"/>
        <v>7568.2917189299988</v>
      </c>
      <c r="FM89" s="144">
        <f t="shared" si="339"/>
        <v>17528.090997570005</v>
      </c>
      <c r="FN89" s="144">
        <f t="shared" si="340"/>
        <v>1524.8</v>
      </c>
      <c r="FO89" s="144">
        <f t="shared" si="341"/>
        <v>2194.59395976</v>
      </c>
      <c r="FP89" s="144">
        <f t="shared" si="341"/>
        <v>4235.5738049600004</v>
      </c>
      <c r="FQ89" s="144">
        <f t="shared" si="341"/>
        <v>3966.5571708599991</v>
      </c>
      <c r="FR89" s="144">
        <f t="shared" si="341"/>
        <v>3572.9284397800002</v>
      </c>
      <c r="FS89" s="144">
        <f t="shared" si="341"/>
        <v>5887.37037065</v>
      </c>
      <c r="FT89" s="144">
        <f t="shared" si="347"/>
        <v>3884.2372346000011</v>
      </c>
      <c r="FU89" s="144">
        <f t="shared" si="347"/>
        <v>4842.4325398600013</v>
      </c>
      <c r="FV89" s="144">
        <f t="shared" si="347"/>
        <v>5431.1491830300074</v>
      </c>
      <c r="FW89" s="144">
        <f t="shared" si="347"/>
        <v>7055.3835059799894</v>
      </c>
    </row>
    <row r="90" spans="1:179" x14ac:dyDescent="0.25">
      <c r="A90" s="144" t="s">
        <v>170</v>
      </c>
      <c r="B90" s="144">
        <f t="shared" si="303"/>
        <v>1540.4</v>
      </c>
      <c r="C90" s="144">
        <f t="shared" si="361"/>
        <v>2618.9</v>
      </c>
      <c r="D90" s="144">
        <f t="shared" si="361"/>
        <v>4896.4999999999991</v>
      </c>
      <c r="E90" s="144">
        <f t="shared" si="361"/>
        <v>5264.4000000000015</v>
      </c>
      <c r="F90" s="144">
        <f t="shared" si="361"/>
        <v>8683.3999999999978</v>
      </c>
      <c r="G90" s="144">
        <f t="shared" si="361"/>
        <v>2906.9000000000015</v>
      </c>
      <c r="H90" s="144">
        <f t="shared" si="361"/>
        <v>3354.5</v>
      </c>
      <c r="I90" s="144">
        <f t="shared" si="361"/>
        <v>2801.4000000000015</v>
      </c>
      <c r="J90" s="144">
        <f t="shared" si="361"/>
        <v>6266.9000000000015</v>
      </c>
      <c r="K90" s="144">
        <f t="shared" si="361"/>
        <v>6541.1999999999971</v>
      </c>
      <c r="L90" s="144">
        <f t="shared" si="361"/>
        <v>16560.900000000001</v>
      </c>
      <c r="M90" s="144">
        <f t="shared" si="361"/>
        <v>20116.799999999996</v>
      </c>
      <c r="N90" s="144">
        <f t="shared" si="305"/>
        <v>3947</v>
      </c>
      <c r="O90" s="144">
        <f t="shared" si="362"/>
        <v>2898.3</v>
      </c>
      <c r="P90" s="144">
        <f t="shared" si="362"/>
        <v>8671.0999999999985</v>
      </c>
      <c r="Q90" s="144">
        <f t="shared" si="362"/>
        <v>4600.3999999999996</v>
      </c>
      <c r="R90" s="144">
        <f t="shared" si="362"/>
        <v>13680.399999999998</v>
      </c>
      <c r="S90" s="144">
        <f t="shared" si="362"/>
        <v>8003.7000000000044</v>
      </c>
      <c r="T90" s="144">
        <f t="shared" si="362"/>
        <v>16480.400000000001</v>
      </c>
      <c r="U90" s="144">
        <f t="shared" si="362"/>
        <v>10660.300000000003</v>
      </c>
      <c r="V90" s="144">
        <f t="shared" si="362"/>
        <v>14039.199999999997</v>
      </c>
      <c r="W90" s="144">
        <f t="shared" si="362"/>
        <v>10879.199999999997</v>
      </c>
      <c r="X90" s="144">
        <f t="shared" si="362"/>
        <v>16693</v>
      </c>
      <c r="Y90" s="144">
        <f t="shared" si="362"/>
        <v>25909.299999999988</v>
      </c>
      <c r="Z90" s="144">
        <f t="shared" si="307"/>
        <v>675.5</v>
      </c>
      <c r="AA90" s="144">
        <f t="shared" si="363"/>
        <v>7715</v>
      </c>
      <c r="AB90" s="144">
        <f t="shared" si="363"/>
        <v>17176.8</v>
      </c>
      <c r="AC90" s="144">
        <f t="shared" si="363"/>
        <v>34717.600000000006</v>
      </c>
      <c r="AD90" s="144">
        <f t="shared" si="363"/>
        <v>6536.4999999999927</v>
      </c>
      <c r="AE90" s="144">
        <f t="shared" si="363"/>
        <v>20988.300000000003</v>
      </c>
      <c r="AF90" s="144">
        <f t="shared" si="363"/>
        <v>33919.919999999998</v>
      </c>
      <c r="AG90" s="144">
        <f t="shared" si="363"/>
        <v>4063</v>
      </c>
      <c r="AH90" s="144">
        <f t="shared" si="363"/>
        <v>39406.600000000006</v>
      </c>
      <c r="AI90" s="144">
        <f t="shared" si="363"/>
        <v>7194.7000000000116</v>
      </c>
      <c r="AJ90" s="144">
        <f t="shared" si="363"/>
        <v>8103.1999999999825</v>
      </c>
      <c r="AK90" s="144">
        <f t="shared" si="363"/>
        <v>33775.100000000006</v>
      </c>
      <c r="AL90" s="144">
        <f t="shared" si="309"/>
        <v>26074</v>
      </c>
      <c r="AM90" s="144">
        <f t="shared" si="364"/>
        <v>6585.0999999999985</v>
      </c>
      <c r="AN90" s="144">
        <f t="shared" si="364"/>
        <v>4351.4000000000015</v>
      </c>
      <c r="AO90" s="144">
        <f t="shared" si="364"/>
        <v>21166.1</v>
      </c>
      <c r="AP90" s="144">
        <f t="shared" si="364"/>
        <v>17849.000000000007</v>
      </c>
      <c r="AQ90" s="144">
        <f t="shared" si="364"/>
        <v>4722.7999999999884</v>
      </c>
      <c r="AR90" s="144">
        <f t="shared" si="364"/>
        <v>29002</v>
      </c>
      <c r="AS90" s="144">
        <f t="shared" si="364"/>
        <v>15411</v>
      </c>
      <c r="AT90" s="144">
        <f t="shared" si="364"/>
        <v>17616.300000000017</v>
      </c>
      <c r="AU90" s="144">
        <f t="shared" si="364"/>
        <v>12357</v>
      </c>
      <c r="AV90" s="144">
        <f t="shared" si="364"/>
        <v>34719</v>
      </c>
      <c r="AW90" s="144">
        <f t="shared" si="364"/>
        <v>29527.799999999988</v>
      </c>
      <c r="AX90" s="144">
        <f t="shared" si="311"/>
        <v>3766.6</v>
      </c>
      <c r="AY90" s="144">
        <f t="shared" si="365"/>
        <v>17420.900000000001</v>
      </c>
      <c r="AZ90" s="144">
        <f t="shared" si="365"/>
        <v>23624.9</v>
      </c>
      <c r="BA90" s="144">
        <f t="shared" si="365"/>
        <v>22354.1</v>
      </c>
      <c r="BB90" s="144">
        <f t="shared" si="365"/>
        <v>19360</v>
      </c>
      <c r="BC90" s="144">
        <f t="shared" si="365"/>
        <v>26685.800000000003</v>
      </c>
      <c r="BD90" s="144">
        <f t="shared" si="365"/>
        <v>18029.900000009991</v>
      </c>
      <c r="BE90" s="144">
        <f t="shared" si="365"/>
        <v>4878.6999999899999</v>
      </c>
      <c r="BF90" s="144">
        <f t="shared" si="365"/>
        <v>26132.899999999994</v>
      </c>
      <c r="BG90" s="144">
        <f t="shared" si="365"/>
        <v>24445.100000000006</v>
      </c>
      <c r="BH90" s="144">
        <f t="shared" si="365"/>
        <v>54716.399999999994</v>
      </c>
      <c r="BI90" s="144">
        <f t="shared" si="365"/>
        <v>142904.60000000003</v>
      </c>
      <c r="BJ90" s="144">
        <f t="shared" si="313"/>
        <v>113.6</v>
      </c>
      <c r="BK90" s="144">
        <f t="shared" si="366"/>
        <v>17497.7</v>
      </c>
      <c r="BL90" s="144">
        <f t="shared" si="366"/>
        <v>28026.899999999998</v>
      </c>
      <c r="BM90" s="144">
        <f t="shared" si="366"/>
        <v>8280.8000001000037</v>
      </c>
      <c r="BN90" s="144">
        <f t="shared" si="366"/>
        <v>31831.399999899993</v>
      </c>
      <c r="BO90" s="144">
        <f t="shared" si="366"/>
        <v>11920.200000000012</v>
      </c>
      <c r="BP90" s="144">
        <f t="shared" si="366"/>
        <v>17165.500000009997</v>
      </c>
      <c r="BQ90" s="144">
        <f t="shared" si="366"/>
        <v>19869.299999989991</v>
      </c>
      <c r="BR90" s="144">
        <f t="shared" si="366"/>
        <v>19020.5</v>
      </c>
      <c r="BS90" s="144">
        <f t="shared" si="366"/>
        <v>23954.5</v>
      </c>
      <c r="BT90" s="144">
        <f t="shared" si="366"/>
        <v>17631.899999999994</v>
      </c>
      <c r="BU90" s="144">
        <f t="shared" si="366"/>
        <v>36267.300000000017</v>
      </c>
      <c r="BV90" s="144">
        <f t="shared" si="315"/>
        <v>17441.900000000001</v>
      </c>
      <c r="BW90" s="144">
        <f t="shared" si="367"/>
        <v>17901.299999999996</v>
      </c>
      <c r="BX90" s="144">
        <f t="shared" si="367"/>
        <v>11493.300000000003</v>
      </c>
      <c r="BY90" s="144">
        <f t="shared" si="367"/>
        <v>6288.5000001000008</v>
      </c>
      <c r="BZ90" s="144">
        <f t="shared" si="367"/>
        <v>23008.399999910005</v>
      </c>
      <c r="CA90" s="144">
        <f t="shared" si="367"/>
        <v>41343.5</v>
      </c>
      <c r="CB90" s="144">
        <f t="shared" si="367"/>
        <v>15999.900000089983</v>
      </c>
      <c r="CC90" s="144">
        <f t="shared" si="367"/>
        <v>29253.5</v>
      </c>
      <c r="CD90" s="144">
        <f t="shared" si="367"/>
        <v>20067.5</v>
      </c>
      <c r="CE90" s="144">
        <f t="shared" si="367"/>
        <v>16359.200000000012</v>
      </c>
      <c r="CF90" s="144">
        <f t="shared" si="367"/>
        <v>45538.199999900011</v>
      </c>
      <c r="CG90" s="144">
        <f t="shared" si="367"/>
        <v>35114.099999999977</v>
      </c>
      <c r="CH90" s="144">
        <f t="shared" si="317"/>
        <v>34068.9</v>
      </c>
      <c r="CI90" s="144">
        <f t="shared" si="368"/>
        <v>21431.599999999999</v>
      </c>
      <c r="CJ90" s="144">
        <f t="shared" si="368"/>
        <v>30664.199999999997</v>
      </c>
      <c r="CK90" s="144">
        <f t="shared" si="368"/>
        <v>13428.600000000006</v>
      </c>
      <c r="CL90" s="144">
        <f t="shared" si="368"/>
        <v>8709.3000000000029</v>
      </c>
      <c r="CM90" s="144">
        <f t="shared" si="368"/>
        <v>7626.2999999999884</v>
      </c>
      <c r="CN90" s="144">
        <f t="shared" si="368"/>
        <v>28916.5</v>
      </c>
      <c r="CO90" s="144">
        <f t="shared" si="368"/>
        <v>27766.800000000017</v>
      </c>
      <c r="CP90" s="144">
        <f t="shared" si="368"/>
        <v>4418.3999999999942</v>
      </c>
      <c r="CQ90" s="144">
        <f t="shared" si="368"/>
        <v>36045.299999999988</v>
      </c>
      <c r="CR90" s="144">
        <f t="shared" si="368"/>
        <v>22948.899999999994</v>
      </c>
      <c r="CS90" s="144">
        <f t="shared" si="368"/>
        <v>83038.299999999988</v>
      </c>
      <c r="CT90" s="144">
        <f t="shared" si="319"/>
        <v>5422.1</v>
      </c>
      <c r="CU90" s="144">
        <f t="shared" si="369"/>
        <v>35300.1</v>
      </c>
      <c r="CV90" s="144">
        <f t="shared" si="369"/>
        <v>38712.5</v>
      </c>
      <c r="CW90" s="144">
        <f t="shared" si="369"/>
        <v>20923.900000000009</v>
      </c>
      <c r="CX90" s="144">
        <f t="shared" si="369"/>
        <v>26166.799999999988</v>
      </c>
      <c r="CY90" s="144">
        <f t="shared" si="369"/>
        <v>42371.200000000012</v>
      </c>
      <c r="CZ90" s="144">
        <f t="shared" si="369"/>
        <v>47454.799999999988</v>
      </c>
      <c r="DA90" s="144">
        <f t="shared" si="369"/>
        <v>10993.200000000012</v>
      </c>
      <c r="DB90" s="144">
        <f t="shared" si="369"/>
        <v>29641.699999999983</v>
      </c>
      <c r="DC90" s="144">
        <f t="shared" si="369"/>
        <v>14465.600000000035</v>
      </c>
      <c r="DD90" s="144">
        <f t="shared" si="369"/>
        <v>39582</v>
      </c>
      <c r="DE90" s="144">
        <f t="shared" si="369"/>
        <v>66843.122255059949</v>
      </c>
      <c r="DF90" s="144">
        <f t="shared" si="321"/>
        <v>13958.2</v>
      </c>
      <c r="DG90" s="144">
        <f t="shared" si="370"/>
        <v>7073.2999999999993</v>
      </c>
      <c r="DH90" s="144">
        <f t="shared" si="370"/>
        <v>72266.7</v>
      </c>
      <c r="DI90" s="144">
        <f t="shared" si="370"/>
        <v>33866.400000000009</v>
      </c>
      <c r="DJ90" s="144">
        <f t="shared" si="370"/>
        <v>25295.100000000006</v>
      </c>
      <c r="DK90" s="144">
        <f t="shared" si="370"/>
        <v>34242.599999999977</v>
      </c>
      <c r="DL90" s="144">
        <f t="shared" si="370"/>
        <v>20496.5</v>
      </c>
      <c r="DM90" s="144">
        <f t="shared" si="370"/>
        <v>54093.100000000006</v>
      </c>
      <c r="DN90" s="144">
        <f t="shared" si="370"/>
        <v>35833.699999999983</v>
      </c>
      <c r="DO90" s="144">
        <f t="shared" si="370"/>
        <v>18836.600000000035</v>
      </c>
      <c r="DP90" s="144">
        <f t="shared" si="370"/>
        <v>18044.700000000012</v>
      </c>
      <c r="DQ90" s="144">
        <f t="shared" si="370"/>
        <v>94281.001968999917</v>
      </c>
      <c r="DR90" s="144">
        <f t="shared" si="323"/>
        <v>4254.3999999999996</v>
      </c>
      <c r="DS90" s="144">
        <f t="shared" si="371"/>
        <v>49627.5</v>
      </c>
      <c r="DT90" s="144">
        <f t="shared" si="371"/>
        <v>6337</v>
      </c>
      <c r="DU90" s="144">
        <f t="shared" si="371"/>
        <v>18570.700000000004</v>
      </c>
      <c r="DV90" s="144">
        <f t="shared" si="371"/>
        <v>17606.099999999991</v>
      </c>
      <c r="DW90" s="144">
        <f t="shared" si="371"/>
        <v>46002.3</v>
      </c>
      <c r="DX90" s="144">
        <f t="shared" si="371"/>
        <v>21034.600000000006</v>
      </c>
      <c r="DY90" s="144">
        <f t="shared" si="371"/>
        <v>14376.299999999988</v>
      </c>
      <c r="DZ90" s="144">
        <f t="shared" si="371"/>
        <v>37257</v>
      </c>
      <c r="EA90" s="144">
        <f t="shared" si="371"/>
        <v>31885.300000000017</v>
      </c>
      <c r="EB90" s="144">
        <f t="shared" si="371"/>
        <v>53934.799999999988</v>
      </c>
      <c r="EC90" s="144">
        <f t="shared" si="371"/>
        <v>175401.12829576991</v>
      </c>
      <c r="ED90" s="144">
        <f t="shared" si="325"/>
        <v>21884.3</v>
      </c>
      <c r="EE90" s="144">
        <f t="shared" si="372"/>
        <v>44174</v>
      </c>
      <c r="EF90" s="144">
        <f t="shared" si="372"/>
        <v>29790.099999999991</v>
      </c>
      <c r="EG90" s="144">
        <f t="shared" si="343"/>
        <v>23720.700000000012</v>
      </c>
      <c r="EH90" s="144">
        <f t="shared" si="343"/>
        <v>48445.399999999994</v>
      </c>
      <c r="EI90" s="144">
        <f t="shared" si="343"/>
        <v>24991.299999999988</v>
      </c>
      <c r="EJ90" s="144">
        <f t="shared" si="343"/>
        <v>34278.700000000012</v>
      </c>
      <c r="EK90" s="144">
        <f t="shared" si="343"/>
        <v>15935.799999999988</v>
      </c>
      <c r="EL90" s="144">
        <f t="shared" ref="EL90:EM104" si="373">IF(EL39="","",EL39-EK39)</f>
        <v>57031.5</v>
      </c>
      <c r="EM90" s="144">
        <f t="shared" si="373"/>
        <v>19587</v>
      </c>
      <c r="EN90" s="144">
        <f t="shared" si="328"/>
        <v>51718.100000000035</v>
      </c>
      <c r="EO90" s="144">
        <f t="shared" si="329"/>
        <v>179279.59082618996</v>
      </c>
      <c r="EP90" s="144">
        <f t="shared" si="330"/>
        <v>4162.3</v>
      </c>
      <c r="EQ90" s="144">
        <f t="shared" si="331"/>
        <v>19553.2</v>
      </c>
      <c r="ER90" s="144">
        <f t="shared" si="332"/>
        <v>40855.599999999999</v>
      </c>
      <c r="ES90" s="144">
        <f t="shared" si="333"/>
        <v>26838.777617070002</v>
      </c>
      <c r="ET90" s="144">
        <f t="shared" si="333"/>
        <v>62079.303547579984</v>
      </c>
      <c r="EU90" s="144">
        <f t="shared" si="333"/>
        <v>12622.018835350027</v>
      </c>
      <c r="EV90" s="144">
        <f t="shared" si="333"/>
        <v>43214.5</v>
      </c>
      <c r="EW90" s="144">
        <f t="shared" si="333"/>
        <v>19947.699999999983</v>
      </c>
      <c r="EX90" s="144">
        <f t="shared" si="345"/>
        <v>36517.300000000017</v>
      </c>
      <c r="EY90" s="144">
        <f t="shared" si="345"/>
        <v>21409.299999999988</v>
      </c>
      <c r="EZ90" s="144">
        <f t="shared" si="345"/>
        <v>44038.91019727994</v>
      </c>
      <c r="FA90" s="144">
        <f t="shared" si="345"/>
        <v>80878.67686454003</v>
      </c>
      <c r="FB90" s="144">
        <f t="shared" si="335"/>
        <v>78786.184078489983</v>
      </c>
      <c r="FC90" s="144">
        <f t="shared" si="336"/>
        <v>15725.61592151002</v>
      </c>
      <c r="FD90" s="144">
        <f t="shared" si="336"/>
        <v>40353.671400620005</v>
      </c>
      <c r="FE90" s="144">
        <f t="shared" si="336"/>
        <v>16023.253466899972</v>
      </c>
      <c r="FF90" s="144">
        <f t="shared" si="336"/>
        <v>61000.461168700014</v>
      </c>
      <c r="FG90" s="144">
        <f t="shared" si="336"/>
        <v>42715.375791480008</v>
      </c>
      <c r="FH90" s="144">
        <f t="shared" si="346"/>
        <v>34894.21030818997</v>
      </c>
      <c r="FI90" s="144">
        <f t="shared" si="346"/>
        <v>34062.005051880027</v>
      </c>
      <c r="FJ90" s="144">
        <f t="shared" si="346"/>
        <v>18201.125276300008</v>
      </c>
      <c r="FK90" s="144">
        <f t="shared" si="338"/>
        <v>128074.27004161</v>
      </c>
      <c r="FL90" s="144">
        <f t="shared" si="339"/>
        <v>46004.678281420027</v>
      </c>
      <c r="FM90" s="144">
        <f t="shared" si="339"/>
        <v>142123.65492465999</v>
      </c>
      <c r="FN90" s="144">
        <f t="shared" si="340"/>
        <v>5328.7</v>
      </c>
      <c r="FO90" s="144">
        <f t="shared" si="341"/>
        <v>16108.863472729998</v>
      </c>
      <c r="FP90" s="144">
        <f t="shared" si="341"/>
        <v>52744.34873998</v>
      </c>
      <c r="FQ90" s="144">
        <f t="shared" si="341"/>
        <v>18260.384863539992</v>
      </c>
      <c r="FR90" s="144">
        <f t="shared" si="341"/>
        <v>35122.291576979987</v>
      </c>
      <c r="FS90" s="144">
        <f t="shared" si="341"/>
        <v>26206.226807000014</v>
      </c>
      <c r="FT90" s="144">
        <f t="shared" si="347"/>
        <v>25963.967779510014</v>
      </c>
      <c r="FU90" s="144">
        <f t="shared" si="347"/>
        <v>13522.412597519957</v>
      </c>
      <c r="FV90" s="144">
        <f t="shared" si="347"/>
        <v>50317.841156810027</v>
      </c>
      <c r="FW90" s="144">
        <f t="shared" si="347"/>
        <v>18919.579966949997</v>
      </c>
    </row>
    <row r="91" spans="1:179" x14ac:dyDescent="0.25">
      <c r="A91" s="144" t="s">
        <v>171</v>
      </c>
      <c r="B91" s="144">
        <f t="shared" si="303"/>
        <v>0</v>
      </c>
      <c r="C91" s="144">
        <f t="shared" si="361"/>
        <v>0</v>
      </c>
      <c r="D91" s="144">
        <f t="shared" si="361"/>
        <v>11.7</v>
      </c>
      <c r="E91" s="144">
        <f t="shared" si="361"/>
        <v>22.099999999999998</v>
      </c>
      <c r="F91" s="144">
        <f t="shared" si="361"/>
        <v>175.39999999999998</v>
      </c>
      <c r="G91" s="144">
        <f t="shared" si="361"/>
        <v>60.900000000000034</v>
      </c>
      <c r="H91" s="144">
        <f t="shared" si="361"/>
        <v>48.299999999999955</v>
      </c>
      <c r="I91" s="144">
        <f t="shared" si="361"/>
        <v>56.900000000000034</v>
      </c>
      <c r="J91" s="144">
        <f t="shared" si="361"/>
        <v>97.199999999999989</v>
      </c>
      <c r="K91" s="144">
        <f t="shared" si="361"/>
        <v>122.10000000000002</v>
      </c>
      <c r="L91" s="144">
        <f t="shared" si="361"/>
        <v>63.5</v>
      </c>
      <c r="M91" s="144">
        <f t="shared" si="361"/>
        <v>0</v>
      </c>
      <c r="N91" s="144">
        <f t="shared" si="305"/>
        <v>0</v>
      </c>
      <c r="O91" s="144">
        <f t="shared" si="362"/>
        <v>9.1999999999999993</v>
      </c>
      <c r="P91" s="144">
        <f t="shared" si="362"/>
        <v>19.8</v>
      </c>
      <c r="Q91" s="144">
        <f t="shared" si="362"/>
        <v>11.899999999999999</v>
      </c>
      <c r="R91" s="144">
        <f t="shared" si="362"/>
        <v>10.399999999999999</v>
      </c>
      <c r="S91" s="144">
        <f t="shared" si="362"/>
        <v>10.200000000000003</v>
      </c>
      <c r="T91" s="144">
        <f t="shared" si="362"/>
        <v>11.799999999999997</v>
      </c>
      <c r="U91" s="144">
        <f t="shared" si="362"/>
        <v>3.2999999999999972</v>
      </c>
      <c r="V91" s="144">
        <f t="shared" si="362"/>
        <v>22.600000000000009</v>
      </c>
      <c r="W91" s="144">
        <f t="shared" si="362"/>
        <v>18.799999999999997</v>
      </c>
      <c r="X91" s="144">
        <f t="shared" si="362"/>
        <v>217.39999999999998</v>
      </c>
      <c r="Y91" s="144">
        <f t="shared" si="362"/>
        <v>332.5</v>
      </c>
      <c r="Z91" s="144">
        <f t="shared" si="307"/>
        <v>5</v>
      </c>
      <c r="AA91" s="144">
        <f t="shared" si="363"/>
        <v>5</v>
      </c>
      <c r="AB91" s="144">
        <f t="shared" si="363"/>
        <v>149</v>
      </c>
      <c r="AC91" s="144">
        <f t="shared" si="363"/>
        <v>52.900000000000006</v>
      </c>
      <c r="AD91" s="144">
        <f t="shared" si="363"/>
        <v>47.999999999999972</v>
      </c>
      <c r="AE91" s="144">
        <f t="shared" si="363"/>
        <v>48</v>
      </c>
      <c r="AF91" s="144">
        <f t="shared" si="363"/>
        <v>48</v>
      </c>
      <c r="AG91" s="144">
        <f t="shared" si="363"/>
        <v>131</v>
      </c>
      <c r="AH91" s="144">
        <f t="shared" si="363"/>
        <v>87</v>
      </c>
      <c r="AI91" s="144">
        <f t="shared" si="363"/>
        <v>58.899999999999977</v>
      </c>
      <c r="AJ91" s="144">
        <f t="shared" si="363"/>
        <v>70.900000000000091</v>
      </c>
      <c r="AK91" s="144">
        <f t="shared" si="363"/>
        <v>68</v>
      </c>
      <c r="AL91" s="144">
        <f t="shared" si="309"/>
        <v>201.1</v>
      </c>
      <c r="AM91" s="144">
        <f t="shared" si="364"/>
        <v>214.20000000000002</v>
      </c>
      <c r="AN91" s="144">
        <f t="shared" si="364"/>
        <v>747.60000000000014</v>
      </c>
      <c r="AO91" s="144">
        <f t="shared" si="364"/>
        <v>561</v>
      </c>
      <c r="AP91" s="144">
        <f t="shared" si="364"/>
        <v>777</v>
      </c>
      <c r="AQ91" s="144">
        <f t="shared" si="364"/>
        <v>111.90000000000009</v>
      </c>
      <c r="AR91" s="144">
        <f t="shared" si="364"/>
        <v>322.79999999999973</v>
      </c>
      <c r="AS91" s="144">
        <f t="shared" si="364"/>
        <v>333.59999999999991</v>
      </c>
      <c r="AT91" s="144">
        <f t="shared" si="364"/>
        <v>482</v>
      </c>
      <c r="AU91" s="144">
        <f t="shared" si="364"/>
        <v>2201.6999999999998</v>
      </c>
      <c r="AV91" s="144">
        <f t="shared" si="364"/>
        <v>10315.1</v>
      </c>
      <c r="AW91" s="144">
        <f t="shared" si="364"/>
        <v>3519.5999999999985</v>
      </c>
      <c r="AX91" s="144">
        <f t="shared" si="311"/>
        <v>158.4</v>
      </c>
      <c r="AY91" s="144">
        <f t="shared" si="365"/>
        <v>207.4</v>
      </c>
      <c r="AZ91" s="144">
        <f t="shared" si="365"/>
        <v>442.99999999999994</v>
      </c>
      <c r="BA91" s="144">
        <f t="shared" si="365"/>
        <v>1224.6000000000001</v>
      </c>
      <c r="BB91" s="144">
        <f t="shared" si="365"/>
        <v>230.09999999999991</v>
      </c>
      <c r="BC91" s="144">
        <f t="shared" si="365"/>
        <v>8592.5</v>
      </c>
      <c r="BD91" s="144">
        <f t="shared" si="365"/>
        <v>384.89999999999964</v>
      </c>
      <c r="BE91" s="144">
        <f t="shared" si="365"/>
        <v>225</v>
      </c>
      <c r="BF91" s="144">
        <f t="shared" si="365"/>
        <v>187.89999999999964</v>
      </c>
      <c r="BG91" s="144">
        <f t="shared" si="365"/>
        <v>1096.9000000000015</v>
      </c>
      <c r="BH91" s="144">
        <f t="shared" si="365"/>
        <v>717.89999999999964</v>
      </c>
      <c r="BI91" s="144">
        <f t="shared" si="365"/>
        <v>4931.3999999999996</v>
      </c>
      <c r="BJ91" s="144">
        <f t="shared" si="313"/>
        <v>0</v>
      </c>
      <c r="BK91" s="144">
        <f t="shared" si="366"/>
        <v>560.29999999999995</v>
      </c>
      <c r="BL91" s="144">
        <f t="shared" si="366"/>
        <v>298.70000000000005</v>
      </c>
      <c r="BM91" s="144">
        <f t="shared" si="366"/>
        <v>240.90000000000009</v>
      </c>
      <c r="BN91" s="144">
        <f t="shared" si="366"/>
        <v>310.19999999999982</v>
      </c>
      <c r="BO91" s="144">
        <f t="shared" si="366"/>
        <v>453</v>
      </c>
      <c r="BP91" s="144">
        <f t="shared" si="366"/>
        <v>376.40000000000009</v>
      </c>
      <c r="BQ91" s="144">
        <f t="shared" si="366"/>
        <v>332.5</v>
      </c>
      <c r="BR91" s="144">
        <f t="shared" si="366"/>
        <v>278.90000000000009</v>
      </c>
      <c r="BS91" s="144">
        <f t="shared" si="366"/>
        <v>3984.4999999999995</v>
      </c>
      <c r="BT91" s="144">
        <f t="shared" si="366"/>
        <v>494.20000000000073</v>
      </c>
      <c r="BU91" s="144">
        <f t="shared" si="366"/>
        <v>4611.6000000000004</v>
      </c>
      <c r="BV91" s="144">
        <f t="shared" si="315"/>
        <v>103.5</v>
      </c>
      <c r="BW91" s="144">
        <f t="shared" si="367"/>
        <v>134.5</v>
      </c>
      <c r="BX91" s="144">
        <f t="shared" si="367"/>
        <v>122.10000000000002</v>
      </c>
      <c r="BY91" s="144">
        <f t="shared" si="367"/>
        <v>161.10000000000002</v>
      </c>
      <c r="BZ91" s="144">
        <f t="shared" si="367"/>
        <v>158.5</v>
      </c>
      <c r="CA91" s="144">
        <f t="shared" si="367"/>
        <v>6402.4000000000005</v>
      </c>
      <c r="CB91" s="144">
        <f t="shared" si="367"/>
        <v>220</v>
      </c>
      <c r="CC91" s="144">
        <f t="shared" si="367"/>
        <v>260.69999999999982</v>
      </c>
      <c r="CD91" s="144">
        <f t="shared" si="367"/>
        <v>251.89999999999964</v>
      </c>
      <c r="CE91" s="144">
        <f t="shared" si="367"/>
        <v>1213.3000000000002</v>
      </c>
      <c r="CF91" s="144">
        <f t="shared" si="367"/>
        <v>633.20000000000073</v>
      </c>
      <c r="CG91" s="144">
        <f t="shared" si="367"/>
        <v>2924.5</v>
      </c>
      <c r="CH91" s="144">
        <f t="shared" si="317"/>
        <v>0</v>
      </c>
      <c r="CI91" s="144">
        <f t="shared" si="368"/>
        <v>50</v>
      </c>
      <c r="CJ91" s="144">
        <f t="shared" si="368"/>
        <v>237.2</v>
      </c>
      <c r="CK91" s="144">
        <f t="shared" si="368"/>
        <v>112.69999999999999</v>
      </c>
      <c r="CL91" s="144">
        <f t="shared" si="368"/>
        <v>109.5</v>
      </c>
      <c r="CM91" s="144">
        <f t="shared" si="368"/>
        <v>4252.4000000000005</v>
      </c>
      <c r="CN91" s="144">
        <f t="shared" si="368"/>
        <v>266.69999999999982</v>
      </c>
      <c r="CO91" s="144">
        <f t="shared" si="368"/>
        <v>685.30000000000018</v>
      </c>
      <c r="CP91" s="144">
        <f t="shared" si="368"/>
        <v>301.80000000000018</v>
      </c>
      <c r="CQ91" s="144">
        <f t="shared" si="368"/>
        <v>4136.7999999999993</v>
      </c>
      <c r="CR91" s="144">
        <f t="shared" si="368"/>
        <v>1152.1000000000004</v>
      </c>
      <c r="CS91" s="144">
        <f t="shared" si="368"/>
        <v>3227.7999999999993</v>
      </c>
      <c r="CT91" s="144">
        <f t="shared" si="319"/>
        <v>625.29999999999995</v>
      </c>
      <c r="CU91" s="144">
        <f t="shared" si="369"/>
        <v>625.20000000000005</v>
      </c>
      <c r="CV91" s="144">
        <f t="shared" si="369"/>
        <v>700.3</v>
      </c>
      <c r="CW91" s="144">
        <f t="shared" si="369"/>
        <v>650.29999999999995</v>
      </c>
      <c r="CX91" s="144">
        <f t="shared" si="369"/>
        <v>765.20000000000027</v>
      </c>
      <c r="CY91" s="144">
        <f t="shared" si="369"/>
        <v>732.80000000000018</v>
      </c>
      <c r="CZ91" s="144">
        <f t="shared" si="369"/>
        <v>818.79999999999927</v>
      </c>
      <c r="DA91" s="144">
        <f t="shared" si="369"/>
        <v>1081.5</v>
      </c>
      <c r="DB91" s="144">
        <f t="shared" si="369"/>
        <v>455.60000000000036</v>
      </c>
      <c r="DC91" s="144">
        <f t="shared" si="369"/>
        <v>538.60000000000036</v>
      </c>
      <c r="DD91" s="144">
        <f t="shared" si="369"/>
        <v>2446.6999999999989</v>
      </c>
      <c r="DE91" s="144">
        <f t="shared" si="369"/>
        <v>6762.1593451100016</v>
      </c>
      <c r="DF91" s="144">
        <f t="shared" si="321"/>
        <v>0</v>
      </c>
      <c r="DG91" s="144">
        <f t="shared" si="370"/>
        <v>1609.6</v>
      </c>
      <c r="DH91" s="144">
        <f t="shared" si="370"/>
        <v>25</v>
      </c>
      <c r="DI91" s="144">
        <f t="shared" si="370"/>
        <v>25</v>
      </c>
      <c r="DJ91" s="144">
        <f t="shared" si="370"/>
        <v>25</v>
      </c>
      <c r="DK91" s="144">
        <f t="shared" si="370"/>
        <v>3301.9</v>
      </c>
      <c r="DL91" s="144">
        <f t="shared" si="370"/>
        <v>25</v>
      </c>
      <c r="DM91" s="144">
        <f t="shared" si="370"/>
        <v>467.69999999999982</v>
      </c>
      <c r="DN91" s="144">
        <f t="shared" si="370"/>
        <v>201.80000000000018</v>
      </c>
      <c r="DO91" s="144">
        <f t="shared" si="370"/>
        <v>3351.2999999999993</v>
      </c>
      <c r="DP91" s="144">
        <f t="shared" si="370"/>
        <v>1651.7000000000007</v>
      </c>
      <c r="DQ91" s="144">
        <f t="shared" si="370"/>
        <v>6822.8701021400011</v>
      </c>
      <c r="DR91" s="144">
        <f t="shared" si="323"/>
        <v>0</v>
      </c>
      <c r="DS91" s="144">
        <f t="shared" si="371"/>
        <v>1831.3</v>
      </c>
      <c r="DT91" s="144">
        <f t="shared" si="371"/>
        <v>223.79999999999995</v>
      </c>
      <c r="DU91" s="144">
        <f t="shared" si="371"/>
        <v>2096.9</v>
      </c>
      <c r="DV91" s="144">
        <f t="shared" si="371"/>
        <v>270.69999999999982</v>
      </c>
      <c r="DW91" s="144">
        <f t="shared" si="371"/>
        <v>1547.5</v>
      </c>
      <c r="DX91" s="144">
        <f t="shared" si="371"/>
        <v>899</v>
      </c>
      <c r="DY91" s="144">
        <f t="shared" si="371"/>
        <v>947.10000000000036</v>
      </c>
      <c r="DZ91" s="144">
        <f t="shared" si="371"/>
        <v>972.19999999999982</v>
      </c>
      <c r="EA91" s="144">
        <f t="shared" si="371"/>
        <v>905.20000000000073</v>
      </c>
      <c r="EB91" s="144">
        <f t="shared" si="371"/>
        <v>3538.5</v>
      </c>
      <c r="EC91" s="144">
        <f t="shared" si="371"/>
        <v>4803.5957299500005</v>
      </c>
      <c r="ED91" s="144">
        <f t="shared" si="325"/>
        <v>1000.9</v>
      </c>
      <c r="EE91" s="144">
        <f t="shared" si="372"/>
        <v>0</v>
      </c>
      <c r="EF91" s="144">
        <f t="shared" si="372"/>
        <v>2052.2999999999997</v>
      </c>
      <c r="EG91" s="144">
        <f t="shared" si="343"/>
        <v>0</v>
      </c>
      <c r="EH91" s="144">
        <f t="shared" si="343"/>
        <v>2019.4000000000005</v>
      </c>
      <c r="EI91" s="144">
        <f t="shared" si="343"/>
        <v>1017.5999999999995</v>
      </c>
      <c r="EJ91" s="144">
        <f t="shared" si="343"/>
        <v>16.600000000000364</v>
      </c>
      <c r="EK91" s="144">
        <f t="shared" si="343"/>
        <v>975.5</v>
      </c>
      <c r="EL91" s="144">
        <f t="shared" si="373"/>
        <v>2170.3000000000002</v>
      </c>
      <c r="EM91" s="144">
        <f t="shared" si="373"/>
        <v>1000.8999999999996</v>
      </c>
      <c r="EN91" s="144">
        <f t="shared" si="328"/>
        <v>406.60000000000036</v>
      </c>
      <c r="EO91" s="144">
        <f t="shared" si="329"/>
        <v>7920.2149849699981</v>
      </c>
      <c r="EP91" s="144">
        <f t="shared" si="330"/>
        <v>359.4</v>
      </c>
      <c r="EQ91" s="144">
        <f t="shared" si="331"/>
        <v>1669.3000000000002</v>
      </c>
      <c r="ER91" s="144">
        <f t="shared" si="332"/>
        <v>1014.3</v>
      </c>
      <c r="ES91" s="144">
        <f t="shared" si="333"/>
        <v>1006.0332119999998</v>
      </c>
      <c r="ET91" s="144">
        <f t="shared" si="333"/>
        <v>1211.4466170000001</v>
      </c>
      <c r="EU91" s="144">
        <f t="shared" si="333"/>
        <v>1395.0201710000001</v>
      </c>
      <c r="EV91" s="144">
        <f t="shared" si="333"/>
        <v>1054.1000000000004</v>
      </c>
      <c r="EW91" s="144">
        <f t="shared" si="333"/>
        <v>30.099999999999454</v>
      </c>
      <c r="EX91" s="144">
        <f t="shared" si="345"/>
        <v>2076.0000000000009</v>
      </c>
      <c r="EY91" s="144">
        <f t="shared" si="345"/>
        <v>1370</v>
      </c>
      <c r="EZ91" s="144">
        <f t="shared" si="345"/>
        <v>1679.7944293199998</v>
      </c>
      <c r="FA91" s="144">
        <f t="shared" si="345"/>
        <v>5247.2864990899998</v>
      </c>
      <c r="FB91" s="144">
        <f t="shared" si="335"/>
        <v>1330.1356971199998</v>
      </c>
      <c r="FC91" s="144">
        <f t="shared" si="336"/>
        <v>1142.06430288</v>
      </c>
      <c r="FD91" s="144">
        <f t="shared" si="336"/>
        <v>1238.3501672800003</v>
      </c>
      <c r="FE91" s="144">
        <f t="shared" si="336"/>
        <v>1236.6577413199993</v>
      </c>
      <c r="FF91" s="144">
        <f t="shared" si="336"/>
        <v>1237.2346846400014</v>
      </c>
      <c r="FG91" s="144">
        <f t="shared" si="336"/>
        <v>1236.080797999999</v>
      </c>
      <c r="FH91" s="144">
        <f t="shared" si="346"/>
        <v>1236.0807980000009</v>
      </c>
      <c r="FI91" s="144">
        <f t="shared" si="346"/>
        <v>1236.080797999999</v>
      </c>
      <c r="FJ91" s="144">
        <f t="shared" si="346"/>
        <v>1602.8107904500012</v>
      </c>
      <c r="FK91" s="144">
        <f t="shared" si="338"/>
        <v>1681.6757684500008</v>
      </c>
      <c r="FL91" s="144">
        <f t="shared" si="339"/>
        <v>1504.8795604499992</v>
      </c>
      <c r="FM91" s="144">
        <f t="shared" si="339"/>
        <v>5468.9270380799953</v>
      </c>
      <c r="FN91" s="144">
        <f t="shared" si="340"/>
        <v>4227.8</v>
      </c>
      <c r="FO91" s="144">
        <f t="shared" si="341"/>
        <v>-2024.96314355</v>
      </c>
      <c r="FP91" s="144">
        <f t="shared" si="341"/>
        <v>1106.61347402</v>
      </c>
      <c r="FQ91" s="144">
        <f t="shared" si="341"/>
        <v>1100.7690430000002</v>
      </c>
      <c r="FR91" s="144">
        <f t="shared" si="341"/>
        <v>1100.7690429999993</v>
      </c>
      <c r="FS91" s="144">
        <f t="shared" si="341"/>
        <v>1100.7690430000002</v>
      </c>
      <c r="FT91" s="144">
        <f t="shared" si="347"/>
        <v>806.72001099999943</v>
      </c>
      <c r="FU91" s="144">
        <f t="shared" si="347"/>
        <v>1175.4038859700013</v>
      </c>
      <c r="FV91" s="144">
        <f t="shared" si="347"/>
        <v>0</v>
      </c>
      <c r="FW91" s="144">
        <f t="shared" si="347"/>
        <v>84.506582549998711</v>
      </c>
    </row>
    <row r="92" spans="1:179" x14ac:dyDescent="0.25">
      <c r="A92" s="144" t="s">
        <v>172</v>
      </c>
      <c r="B92" s="144">
        <f t="shared" si="303"/>
        <v>1493.9</v>
      </c>
      <c r="C92" s="144">
        <f t="shared" si="361"/>
        <v>2618.9</v>
      </c>
      <c r="D92" s="144">
        <f t="shared" si="361"/>
        <v>4650.9999999999991</v>
      </c>
      <c r="E92" s="144">
        <f t="shared" si="361"/>
        <v>5242.3000000000011</v>
      </c>
      <c r="F92" s="144">
        <f t="shared" si="361"/>
        <v>4380.3999999999996</v>
      </c>
      <c r="G92" s="144">
        <f t="shared" si="361"/>
        <v>2661</v>
      </c>
      <c r="H92" s="144">
        <f t="shared" si="361"/>
        <v>3260.5</v>
      </c>
      <c r="I92" s="144">
        <f t="shared" si="361"/>
        <v>2742</v>
      </c>
      <c r="J92" s="144">
        <f t="shared" si="361"/>
        <v>4807.0999999999985</v>
      </c>
      <c r="K92" s="144">
        <f t="shared" si="361"/>
        <v>5894.8000000000029</v>
      </c>
      <c r="L92" s="144">
        <f t="shared" si="361"/>
        <v>10164.5</v>
      </c>
      <c r="M92" s="144">
        <f t="shared" si="361"/>
        <v>19214.599999999999</v>
      </c>
      <c r="N92" s="144">
        <f t="shared" si="305"/>
        <v>3947</v>
      </c>
      <c r="O92" s="144">
        <f t="shared" si="362"/>
        <v>2863.1000000000004</v>
      </c>
      <c r="P92" s="144">
        <f t="shared" si="362"/>
        <v>8611.2999999999993</v>
      </c>
      <c r="Q92" s="144">
        <f t="shared" si="362"/>
        <v>4569.6999999999989</v>
      </c>
      <c r="R92" s="144">
        <f t="shared" si="362"/>
        <v>13443.700000000004</v>
      </c>
      <c r="S92" s="144">
        <f t="shared" si="362"/>
        <v>7946.3999999999942</v>
      </c>
      <c r="T92" s="144">
        <f t="shared" si="362"/>
        <v>16402.400000000001</v>
      </c>
      <c r="U92" s="144">
        <f t="shared" si="362"/>
        <v>10650.000000000007</v>
      </c>
      <c r="V92" s="144">
        <f t="shared" si="362"/>
        <v>13918.399999999994</v>
      </c>
      <c r="W92" s="144">
        <f t="shared" si="362"/>
        <v>10523.100000000006</v>
      </c>
      <c r="X92" s="144">
        <f t="shared" si="362"/>
        <v>16370.5</v>
      </c>
      <c r="Y92" s="144">
        <f t="shared" si="362"/>
        <v>25269.5</v>
      </c>
      <c r="Z92" s="144">
        <f t="shared" si="307"/>
        <v>472.8</v>
      </c>
      <c r="AA92" s="144">
        <f t="shared" si="363"/>
        <v>7433.0999999999995</v>
      </c>
      <c r="AB92" s="144">
        <f t="shared" si="363"/>
        <v>16827.599999999999</v>
      </c>
      <c r="AC92" s="144">
        <f t="shared" si="363"/>
        <v>34607.699999999997</v>
      </c>
      <c r="AD92" s="144">
        <f t="shared" si="363"/>
        <v>5978.8000000000029</v>
      </c>
      <c r="AE92" s="144">
        <f t="shared" si="363"/>
        <v>19663.600000000006</v>
      </c>
      <c r="AF92" s="144">
        <f t="shared" si="363"/>
        <v>33666.699999999997</v>
      </c>
      <c r="AG92" s="144">
        <f t="shared" si="363"/>
        <v>3534.6999999999971</v>
      </c>
      <c r="AH92" s="144">
        <f t="shared" si="363"/>
        <v>38781.100000000006</v>
      </c>
      <c r="AI92" s="144">
        <f t="shared" si="363"/>
        <v>6981.6999999999825</v>
      </c>
      <c r="AJ92" s="144">
        <f t="shared" si="363"/>
        <v>7841.7000000000116</v>
      </c>
      <c r="AK92" s="144">
        <f t="shared" si="363"/>
        <v>33218</v>
      </c>
      <c r="AL92" s="144">
        <f t="shared" si="309"/>
        <v>25367.8</v>
      </c>
      <c r="AM92" s="144">
        <f t="shared" si="364"/>
        <v>5807.1000000000022</v>
      </c>
      <c r="AN92" s="144">
        <f t="shared" si="364"/>
        <v>3511</v>
      </c>
      <c r="AO92" s="144">
        <f t="shared" si="364"/>
        <v>20024.400000000001</v>
      </c>
      <c r="AP92" s="144">
        <f t="shared" si="364"/>
        <v>16827.699999999997</v>
      </c>
      <c r="AQ92" s="144">
        <f t="shared" si="364"/>
        <v>3935.3000000000029</v>
      </c>
      <c r="AR92" s="144">
        <f t="shared" si="364"/>
        <v>21117.800000000003</v>
      </c>
      <c r="AS92" s="144">
        <f t="shared" si="364"/>
        <v>12673.199999999997</v>
      </c>
      <c r="AT92" s="144">
        <f t="shared" si="364"/>
        <v>16863.699999999997</v>
      </c>
      <c r="AU92" s="144">
        <f t="shared" si="364"/>
        <v>9262.5</v>
      </c>
      <c r="AV92" s="144">
        <f t="shared" si="364"/>
        <v>22377</v>
      </c>
      <c r="AW92" s="144">
        <f t="shared" si="364"/>
        <v>18843.899999999994</v>
      </c>
      <c r="AX92" s="144">
        <f t="shared" si="311"/>
        <v>3608.2</v>
      </c>
      <c r="AY92" s="144">
        <f t="shared" si="365"/>
        <v>16535</v>
      </c>
      <c r="AZ92" s="144">
        <f t="shared" si="365"/>
        <v>20991.100000000002</v>
      </c>
      <c r="BA92" s="144">
        <f t="shared" si="365"/>
        <v>15569.799999999996</v>
      </c>
      <c r="BB92" s="144">
        <f t="shared" si="365"/>
        <v>18867.900000000001</v>
      </c>
      <c r="BC92" s="144">
        <f t="shared" si="365"/>
        <v>17015.100000000006</v>
      </c>
      <c r="BD92" s="144">
        <f t="shared" si="365"/>
        <v>17559.099999999991</v>
      </c>
      <c r="BE92" s="144">
        <f t="shared" si="365"/>
        <v>4620.9000000000087</v>
      </c>
      <c r="BF92" s="144">
        <f t="shared" si="365"/>
        <v>23751.600000000006</v>
      </c>
      <c r="BG92" s="144">
        <f t="shared" si="365"/>
        <v>23210.299999999988</v>
      </c>
      <c r="BH92" s="144">
        <f t="shared" si="365"/>
        <v>51937.700000000012</v>
      </c>
      <c r="BI92" s="144">
        <f t="shared" si="365"/>
        <v>125975</v>
      </c>
      <c r="BJ92" s="144">
        <f t="shared" si="313"/>
        <v>113.6</v>
      </c>
      <c r="BK92" s="144">
        <f t="shared" si="366"/>
        <v>16937.400000000001</v>
      </c>
      <c r="BL92" s="144">
        <f t="shared" si="366"/>
        <v>26632.800000000003</v>
      </c>
      <c r="BM92" s="144">
        <f t="shared" si="366"/>
        <v>6716.3999999999942</v>
      </c>
      <c r="BN92" s="144">
        <f t="shared" si="366"/>
        <v>20792.900000000009</v>
      </c>
      <c r="BO92" s="144">
        <f t="shared" si="366"/>
        <v>10337.5</v>
      </c>
      <c r="BP92" s="144">
        <f t="shared" si="366"/>
        <v>14601.299999999988</v>
      </c>
      <c r="BQ92" s="144">
        <f t="shared" si="366"/>
        <v>19464.100000000006</v>
      </c>
      <c r="BR92" s="144">
        <f t="shared" si="366"/>
        <v>13590.600000000006</v>
      </c>
      <c r="BS92" s="144">
        <f t="shared" si="366"/>
        <v>19732.5</v>
      </c>
      <c r="BT92" s="144">
        <f t="shared" si="366"/>
        <v>16158.100000000006</v>
      </c>
      <c r="BU92" s="144">
        <f t="shared" si="366"/>
        <v>29175.5</v>
      </c>
      <c r="BV92" s="144">
        <f t="shared" si="315"/>
        <v>17338.400000000001</v>
      </c>
      <c r="BW92" s="144">
        <f t="shared" si="367"/>
        <v>16792.400000000001</v>
      </c>
      <c r="BX92" s="144">
        <f t="shared" si="367"/>
        <v>10448.899999999994</v>
      </c>
      <c r="BY92" s="144">
        <f t="shared" si="367"/>
        <v>5749.4000000000015</v>
      </c>
      <c r="BZ92" s="144">
        <f t="shared" si="367"/>
        <v>22364.6</v>
      </c>
      <c r="CA92" s="144">
        <f t="shared" si="367"/>
        <v>34904.400000000009</v>
      </c>
      <c r="CB92" s="144">
        <f t="shared" si="367"/>
        <v>15726.899999999994</v>
      </c>
      <c r="CC92" s="144">
        <f t="shared" si="367"/>
        <v>28047</v>
      </c>
      <c r="CD92" s="144">
        <f t="shared" si="367"/>
        <v>19506.299999999988</v>
      </c>
      <c r="CE92" s="144">
        <f t="shared" si="367"/>
        <v>15145.900000000023</v>
      </c>
      <c r="CF92" s="144">
        <f t="shared" si="367"/>
        <v>44903.299999999988</v>
      </c>
      <c r="CG92" s="144">
        <f t="shared" si="367"/>
        <v>24605.700000000012</v>
      </c>
      <c r="CH92" s="144">
        <f t="shared" si="317"/>
        <v>34068.9</v>
      </c>
      <c r="CI92" s="144">
        <f t="shared" si="368"/>
        <v>21025.4</v>
      </c>
      <c r="CJ92" s="144">
        <f t="shared" si="368"/>
        <v>5697.0999999999985</v>
      </c>
      <c r="CK92" s="144">
        <f t="shared" si="368"/>
        <v>12830.099999999999</v>
      </c>
      <c r="CL92" s="144">
        <f t="shared" si="368"/>
        <v>4885.6999999999971</v>
      </c>
      <c r="CM92" s="144">
        <f t="shared" si="368"/>
        <v>1766.8000000000029</v>
      </c>
      <c r="CN92" s="144">
        <f t="shared" si="368"/>
        <v>28012.800000000003</v>
      </c>
      <c r="CO92" s="144">
        <f t="shared" si="368"/>
        <v>23199.499999999985</v>
      </c>
      <c r="CP92" s="144">
        <f t="shared" si="368"/>
        <v>3153.5</v>
      </c>
      <c r="CQ92" s="144">
        <f t="shared" si="368"/>
        <v>30888</v>
      </c>
      <c r="CR92" s="144">
        <f t="shared" si="368"/>
        <v>18614.400000000023</v>
      </c>
      <c r="CS92" s="144">
        <f t="shared" si="368"/>
        <v>79706.700000000012</v>
      </c>
      <c r="CT92" s="144">
        <f t="shared" si="319"/>
        <v>4796.8</v>
      </c>
      <c r="CU92" s="144">
        <f t="shared" si="369"/>
        <v>13367</v>
      </c>
      <c r="CV92" s="144">
        <f t="shared" si="369"/>
        <v>35096</v>
      </c>
      <c r="CW92" s="144">
        <f t="shared" si="369"/>
        <v>18979.099999999991</v>
      </c>
      <c r="CX92" s="144">
        <f t="shared" si="369"/>
        <v>15629.800000000003</v>
      </c>
      <c r="CY92" s="144">
        <f t="shared" si="369"/>
        <v>38178.300000000003</v>
      </c>
      <c r="CZ92" s="144">
        <f t="shared" si="369"/>
        <v>39784.700000000012</v>
      </c>
      <c r="DA92" s="144">
        <f t="shared" si="369"/>
        <v>8855.6999999999825</v>
      </c>
      <c r="DB92" s="144">
        <f t="shared" si="369"/>
        <v>26786.399999999994</v>
      </c>
      <c r="DC92" s="144">
        <f t="shared" si="369"/>
        <v>12176.700000000012</v>
      </c>
      <c r="DD92" s="144">
        <f t="shared" si="369"/>
        <v>25978.700000000012</v>
      </c>
      <c r="DE92" s="144">
        <f t="shared" si="369"/>
        <v>49224.979752339947</v>
      </c>
      <c r="DF92" s="144">
        <f t="shared" si="321"/>
        <v>3116.5</v>
      </c>
      <c r="DG92" s="144">
        <f t="shared" si="370"/>
        <v>5442.7999999999993</v>
      </c>
      <c r="DH92" s="144">
        <f t="shared" si="370"/>
        <v>41296.899999999994</v>
      </c>
      <c r="DI92" s="144">
        <f t="shared" si="370"/>
        <v>23066.5</v>
      </c>
      <c r="DJ92" s="144">
        <f t="shared" si="370"/>
        <v>24092.5</v>
      </c>
      <c r="DK92" s="144">
        <f t="shared" si="370"/>
        <v>29601.900000000009</v>
      </c>
      <c r="DL92" s="144">
        <f t="shared" si="370"/>
        <v>6027.7999999999884</v>
      </c>
      <c r="DM92" s="144">
        <f t="shared" si="370"/>
        <v>52439.399999999994</v>
      </c>
      <c r="DN92" s="144">
        <f t="shared" si="370"/>
        <v>20549.200000000012</v>
      </c>
      <c r="DO92" s="144">
        <f t="shared" si="370"/>
        <v>14198</v>
      </c>
      <c r="DP92" s="144">
        <f t="shared" si="370"/>
        <v>14675.5</v>
      </c>
      <c r="DQ92" s="144">
        <f t="shared" si="370"/>
        <v>81069.891258219955</v>
      </c>
      <c r="DR92" s="144">
        <f t="shared" si="323"/>
        <v>3864.5</v>
      </c>
      <c r="DS92" s="144">
        <f t="shared" si="371"/>
        <v>20754.099999999999</v>
      </c>
      <c r="DT92" s="144">
        <f t="shared" si="371"/>
        <v>2334.5</v>
      </c>
      <c r="DU92" s="144">
        <f t="shared" si="371"/>
        <v>13398.400000000001</v>
      </c>
      <c r="DV92" s="144">
        <f t="shared" si="371"/>
        <v>16274.599999999999</v>
      </c>
      <c r="DW92" s="144">
        <f t="shared" si="371"/>
        <v>34415.200000000004</v>
      </c>
      <c r="DX92" s="144">
        <f t="shared" si="371"/>
        <v>19376.5</v>
      </c>
      <c r="DY92" s="144">
        <f t="shared" si="371"/>
        <v>12627.5</v>
      </c>
      <c r="DZ92" s="144">
        <f t="shared" si="371"/>
        <v>34056.199999999997</v>
      </c>
      <c r="EA92" s="144">
        <f t="shared" si="371"/>
        <v>27056.700000000012</v>
      </c>
      <c r="EB92" s="144">
        <f t="shared" si="371"/>
        <v>22817</v>
      </c>
      <c r="EC92" s="144">
        <f t="shared" si="371"/>
        <v>126747.29486090993</v>
      </c>
      <c r="ED92" s="144">
        <f t="shared" si="325"/>
        <v>20883.400000000001</v>
      </c>
      <c r="EE92" s="144">
        <f t="shared" si="372"/>
        <v>43686.799999999996</v>
      </c>
      <c r="EF92" s="144">
        <f t="shared" si="372"/>
        <v>26762.699999999997</v>
      </c>
      <c r="EG92" s="144">
        <f t="shared" si="343"/>
        <v>22396.400000000009</v>
      </c>
      <c r="EH92" s="144">
        <f t="shared" si="343"/>
        <v>45184.900000000009</v>
      </c>
      <c r="EI92" s="144">
        <f t="shared" si="343"/>
        <v>22485.799999999988</v>
      </c>
      <c r="EJ92" s="144">
        <f t="shared" si="343"/>
        <v>31065.5</v>
      </c>
      <c r="EK92" s="144">
        <f t="shared" si="343"/>
        <v>13005.5</v>
      </c>
      <c r="EL92" s="144">
        <f t="shared" si="373"/>
        <v>47276.5</v>
      </c>
      <c r="EM92" s="144">
        <f t="shared" si="373"/>
        <v>13875</v>
      </c>
      <c r="EN92" s="144">
        <f t="shared" si="328"/>
        <v>43325.900000000023</v>
      </c>
      <c r="EO92" s="144">
        <f t="shared" si="329"/>
        <v>140327.39631273999</v>
      </c>
      <c r="EP92" s="144">
        <f t="shared" si="330"/>
        <v>3802.8</v>
      </c>
      <c r="EQ92" s="144">
        <f t="shared" si="331"/>
        <v>17670.7</v>
      </c>
      <c r="ER92" s="144">
        <f t="shared" si="332"/>
        <v>38420.400000000001</v>
      </c>
      <c r="ES92" s="144">
        <f t="shared" si="333"/>
        <v>24271.48466912</v>
      </c>
      <c r="ET92" s="144">
        <f t="shared" si="333"/>
        <v>53696.879928199996</v>
      </c>
      <c r="EU92" s="144">
        <f t="shared" si="333"/>
        <v>8627.335402680008</v>
      </c>
      <c r="EV92" s="144">
        <f t="shared" si="333"/>
        <v>40900.299999999988</v>
      </c>
      <c r="EW92" s="144">
        <f t="shared" si="333"/>
        <v>14008.100000000006</v>
      </c>
      <c r="EX92" s="144">
        <f t="shared" si="345"/>
        <v>31860.299999999988</v>
      </c>
      <c r="EY92" s="144">
        <f t="shared" si="345"/>
        <v>17632.900000000023</v>
      </c>
      <c r="EZ92" s="144">
        <f t="shared" si="345"/>
        <v>38901.992640759971</v>
      </c>
      <c r="FA92" s="144">
        <f t="shared" si="345"/>
        <v>70654.544319540029</v>
      </c>
      <c r="FB92" s="144">
        <f t="shared" si="335"/>
        <v>1236.080798</v>
      </c>
      <c r="FC92" s="144">
        <f t="shared" si="336"/>
        <v>9928.0192019999995</v>
      </c>
      <c r="FD92" s="144">
        <f t="shared" si="336"/>
        <v>37713.87180067</v>
      </c>
      <c r="FE92" s="144">
        <f t="shared" si="336"/>
        <v>12496.603922030008</v>
      </c>
      <c r="FF92" s="144">
        <f t="shared" si="336"/>
        <v>58583.16064662001</v>
      </c>
      <c r="FG92" s="144">
        <f t="shared" si="336"/>
        <v>39091.153171050013</v>
      </c>
      <c r="FH92" s="144">
        <f t="shared" si="346"/>
        <v>32655.921109269955</v>
      </c>
      <c r="FI92" s="144">
        <f t="shared" si="346"/>
        <v>31750.899622710043</v>
      </c>
      <c r="FJ92" s="144">
        <f t="shared" si="346"/>
        <v>15189.527671119984</v>
      </c>
      <c r="FK92" s="144">
        <f t="shared" si="338"/>
        <v>98581.494271359988</v>
      </c>
      <c r="FL92" s="144">
        <f t="shared" si="339"/>
        <v>35547.763807310024</v>
      </c>
      <c r="FM92" s="144">
        <f t="shared" si="339"/>
        <v>128600.19018055999</v>
      </c>
      <c r="FN92" s="144">
        <f t="shared" si="340"/>
        <v>1100.8</v>
      </c>
      <c r="FO92" s="144">
        <f t="shared" si="341"/>
        <v>18045.104348739998</v>
      </c>
      <c r="FP92" s="144">
        <f t="shared" si="341"/>
        <v>50138.342457159997</v>
      </c>
      <c r="FQ92" s="144">
        <f t="shared" si="341"/>
        <v>14644.019110709996</v>
      </c>
      <c r="FR92" s="144">
        <f t="shared" si="341"/>
        <v>33870.100427109981</v>
      </c>
      <c r="FS92" s="144">
        <f t="shared" si="341"/>
        <v>22609.458548190014</v>
      </c>
      <c r="FT92" s="144">
        <f t="shared" si="347"/>
        <v>25097.07036985</v>
      </c>
      <c r="FU92" s="144">
        <f t="shared" si="347"/>
        <v>8498.1802307999751</v>
      </c>
      <c r="FV92" s="144">
        <f t="shared" si="347"/>
        <v>48900.291878700053</v>
      </c>
      <c r="FW92" s="144">
        <f t="shared" si="347"/>
        <v>13876.695922829997</v>
      </c>
    </row>
    <row r="93" spans="1:179" x14ac:dyDescent="0.25">
      <c r="A93" s="144" t="s">
        <v>173</v>
      </c>
      <c r="B93" s="144">
        <f t="shared" si="303"/>
        <v>0</v>
      </c>
      <c r="C93" s="144">
        <f t="shared" si="361"/>
        <v>0</v>
      </c>
      <c r="D93" s="144">
        <f t="shared" si="361"/>
        <v>7.5</v>
      </c>
      <c r="E93" s="144">
        <f t="shared" si="361"/>
        <v>0</v>
      </c>
      <c r="F93" s="144">
        <f t="shared" si="361"/>
        <v>0</v>
      </c>
      <c r="G93" s="144">
        <f t="shared" si="361"/>
        <v>0</v>
      </c>
      <c r="H93" s="144">
        <f t="shared" si="361"/>
        <v>10</v>
      </c>
      <c r="I93" s="144">
        <f t="shared" si="361"/>
        <v>2.5</v>
      </c>
      <c r="J93" s="144">
        <f t="shared" si="361"/>
        <v>2.5</v>
      </c>
      <c r="K93" s="144">
        <f t="shared" si="361"/>
        <v>2.5</v>
      </c>
      <c r="L93" s="144">
        <f t="shared" si="361"/>
        <v>2.5</v>
      </c>
      <c r="M93" s="144">
        <f t="shared" si="361"/>
        <v>2.5</v>
      </c>
      <c r="N93" s="144">
        <f t="shared" si="305"/>
        <v>0</v>
      </c>
      <c r="O93" s="144">
        <f t="shared" si="362"/>
        <v>0</v>
      </c>
      <c r="P93" s="144">
        <f t="shared" si="362"/>
        <v>0</v>
      </c>
      <c r="Q93" s="144">
        <f t="shared" si="362"/>
        <v>0</v>
      </c>
      <c r="R93" s="144">
        <f t="shared" si="362"/>
        <v>35.200000000000003</v>
      </c>
      <c r="S93" s="144">
        <f t="shared" si="362"/>
        <v>7.0999999999999943</v>
      </c>
      <c r="T93" s="144">
        <f t="shared" si="362"/>
        <v>7</v>
      </c>
      <c r="U93" s="144">
        <f t="shared" si="362"/>
        <v>7</v>
      </c>
      <c r="V93" s="144">
        <f t="shared" si="362"/>
        <v>7.1000000000000014</v>
      </c>
      <c r="W93" s="144">
        <f t="shared" si="362"/>
        <v>7.0000000000000071</v>
      </c>
      <c r="X93" s="144">
        <f t="shared" si="362"/>
        <v>14.099999999999994</v>
      </c>
      <c r="Y93" s="144">
        <f t="shared" si="362"/>
        <v>0</v>
      </c>
      <c r="Z93" s="144">
        <f t="shared" si="307"/>
        <v>0</v>
      </c>
      <c r="AA93" s="144">
        <f t="shared" si="363"/>
        <v>0</v>
      </c>
      <c r="AB93" s="144">
        <f t="shared" si="363"/>
        <v>21.3</v>
      </c>
      <c r="AC93" s="144">
        <f t="shared" si="363"/>
        <v>7</v>
      </c>
      <c r="AD93" s="144">
        <f t="shared" si="363"/>
        <v>7.0999999999999979</v>
      </c>
      <c r="AE93" s="144">
        <f t="shared" si="363"/>
        <v>7.1000000000000014</v>
      </c>
      <c r="AF93" s="144">
        <f t="shared" si="363"/>
        <v>7.1000000000000014</v>
      </c>
      <c r="AG93" s="144">
        <f t="shared" si="363"/>
        <v>7.1000000000000014</v>
      </c>
      <c r="AH93" s="144">
        <f t="shared" si="363"/>
        <v>7.0999999999999943</v>
      </c>
      <c r="AI93" s="144">
        <f t="shared" si="363"/>
        <v>7</v>
      </c>
      <c r="AJ93" s="144">
        <f t="shared" si="363"/>
        <v>7.1000000000000085</v>
      </c>
      <c r="AK93" s="144">
        <f t="shared" si="363"/>
        <v>7.0999999999999943</v>
      </c>
      <c r="AL93" s="144">
        <f t="shared" si="309"/>
        <v>0</v>
      </c>
      <c r="AM93" s="144">
        <f t="shared" si="364"/>
        <v>16.7</v>
      </c>
      <c r="AN93" s="144">
        <f t="shared" si="364"/>
        <v>8.3000000000000007</v>
      </c>
      <c r="AO93" s="144">
        <f t="shared" si="364"/>
        <v>8.2999999999999972</v>
      </c>
      <c r="AP93" s="144">
        <f t="shared" si="364"/>
        <v>8.4000000000000057</v>
      </c>
      <c r="AQ93" s="144">
        <f t="shared" si="364"/>
        <v>8.2999999999999972</v>
      </c>
      <c r="AR93" s="144">
        <f t="shared" si="364"/>
        <v>8.2999999999999972</v>
      </c>
      <c r="AS93" s="144">
        <f t="shared" si="364"/>
        <v>8.4000000000000057</v>
      </c>
      <c r="AT93" s="144">
        <f t="shared" si="364"/>
        <v>8.2999999999999972</v>
      </c>
      <c r="AU93" s="144">
        <f t="shared" si="364"/>
        <v>8.2999999999999972</v>
      </c>
      <c r="AV93" s="144">
        <f t="shared" si="364"/>
        <v>8.4000000000000057</v>
      </c>
      <c r="AW93" s="144">
        <f t="shared" si="364"/>
        <v>8.2999999999999972</v>
      </c>
      <c r="AX93" s="144">
        <f t="shared" si="311"/>
        <v>0</v>
      </c>
      <c r="AY93" s="144">
        <f t="shared" si="365"/>
        <v>0</v>
      </c>
      <c r="AZ93" s="144">
        <f t="shared" si="365"/>
        <v>0</v>
      </c>
      <c r="BA93" s="144">
        <f t="shared" si="365"/>
        <v>0</v>
      </c>
      <c r="BB93" s="144">
        <f t="shared" si="365"/>
        <v>0</v>
      </c>
      <c r="BC93" s="144">
        <f t="shared" si="365"/>
        <v>0</v>
      </c>
      <c r="BD93" s="144">
        <f t="shared" si="365"/>
        <v>1E-8</v>
      </c>
      <c r="BE93" s="144">
        <f t="shared" si="365"/>
        <v>-1E-8</v>
      </c>
      <c r="BF93" s="144">
        <f t="shared" si="365"/>
        <v>0</v>
      </c>
      <c r="BG93" s="144">
        <f t="shared" si="365"/>
        <v>0</v>
      </c>
      <c r="BH93" s="144">
        <f t="shared" si="365"/>
        <v>0</v>
      </c>
      <c r="BI93" s="144">
        <f t="shared" si="365"/>
        <v>0</v>
      </c>
      <c r="BJ93" s="144">
        <f t="shared" si="313"/>
        <v>0</v>
      </c>
      <c r="BK93" s="144">
        <f t="shared" si="366"/>
        <v>0</v>
      </c>
      <c r="BL93" s="144">
        <f t="shared" si="366"/>
        <v>0</v>
      </c>
      <c r="BM93" s="144">
        <f t="shared" si="366"/>
        <v>9.9999999999999995E-8</v>
      </c>
      <c r="BN93" s="144">
        <f t="shared" si="366"/>
        <v>-9.9999999999999995E-8</v>
      </c>
      <c r="BO93" s="144">
        <f t="shared" si="366"/>
        <v>0</v>
      </c>
      <c r="BP93" s="144">
        <f t="shared" si="366"/>
        <v>1E-8</v>
      </c>
      <c r="BQ93" s="144">
        <f t="shared" si="366"/>
        <v>-1E-8</v>
      </c>
      <c r="BR93" s="144">
        <f t="shared" si="366"/>
        <v>0</v>
      </c>
      <c r="BS93" s="144">
        <f t="shared" si="366"/>
        <v>0</v>
      </c>
      <c r="BT93" s="144">
        <f t="shared" si="366"/>
        <v>0</v>
      </c>
      <c r="BU93" s="144">
        <f t="shared" si="366"/>
        <v>0</v>
      </c>
      <c r="BV93" s="144">
        <f t="shared" si="315"/>
        <v>0</v>
      </c>
      <c r="BW93" s="144">
        <f t="shared" si="367"/>
        <v>0</v>
      </c>
      <c r="BX93" s="144">
        <f t="shared" si="367"/>
        <v>0</v>
      </c>
      <c r="BY93" s="144">
        <f t="shared" si="367"/>
        <v>9.9999999999999995E-8</v>
      </c>
      <c r="BZ93" s="144">
        <f t="shared" si="367"/>
        <v>-8.9999999999999999E-8</v>
      </c>
      <c r="CA93" s="144">
        <f t="shared" si="367"/>
        <v>0</v>
      </c>
      <c r="CB93" s="144">
        <f t="shared" si="367"/>
        <v>8.9999999999999999E-8</v>
      </c>
      <c r="CC93" s="144">
        <f t="shared" si="367"/>
        <v>0</v>
      </c>
      <c r="CD93" s="144">
        <f t="shared" si="367"/>
        <v>0</v>
      </c>
      <c r="CE93" s="144">
        <f t="shared" si="367"/>
        <v>0</v>
      </c>
      <c r="CF93" s="144">
        <f t="shared" si="367"/>
        <v>-9.9999999999999995E-8</v>
      </c>
      <c r="CG93" s="144">
        <f t="shared" si="367"/>
        <v>0</v>
      </c>
      <c r="CH93" s="144">
        <f t="shared" si="317"/>
        <v>0</v>
      </c>
      <c r="CI93" s="144">
        <f t="shared" si="368"/>
        <v>0</v>
      </c>
      <c r="CJ93" s="144">
        <f t="shared" si="368"/>
        <v>0</v>
      </c>
      <c r="CK93" s="144">
        <f t="shared" si="368"/>
        <v>0</v>
      </c>
      <c r="CL93" s="144">
        <f t="shared" si="368"/>
        <v>0</v>
      </c>
      <c r="CM93" s="144">
        <f t="shared" si="368"/>
        <v>0</v>
      </c>
      <c r="CN93" s="144">
        <f t="shared" si="368"/>
        <v>0</v>
      </c>
      <c r="CO93" s="144">
        <f t="shared" si="368"/>
        <v>0</v>
      </c>
      <c r="CP93" s="144">
        <f t="shared" si="368"/>
        <v>0</v>
      </c>
      <c r="CQ93" s="144">
        <f t="shared" si="368"/>
        <v>0</v>
      </c>
      <c r="CR93" s="144">
        <f t="shared" si="368"/>
        <v>0</v>
      </c>
      <c r="CS93" s="144">
        <f t="shared" si="368"/>
        <v>0</v>
      </c>
      <c r="CT93" s="144">
        <f t="shared" si="319"/>
        <v>0</v>
      </c>
      <c r="CU93" s="144">
        <f t="shared" si="369"/>
        <v>0</v>
      </c>
      <c r="CV93" s="144">
        <f t="shared" si="369"/>
        <v>0</v>
      </c>
      <c r="CW93" s="144">
        <f t="shared" si="369"/>
        <v>0</v>
      </c>
      <c r="CX93" s="144">
        <f t="shared" si="369"/>
        <v>0</v>
      </c>
      <c r="CY93" s="144">
        <f t="shared" si="369"/>
        <v>0</v>
      </c>
      <c r="CZ93" s="144">
        <f t="shared" si="369"/>
        <v>0</v>
      </c>
      <c r="DA93" s="144">
        <f t="shared" si="369"/>
        <v>0</v>
      </c>
      <c r="DB93" s="144">
        <f t="shared" si="369"/>
        <v>0</v>
      </c>
      <c r="DC93" s="144">
        <f t="shared" si="369"/>
        <v>0</v>
      </c>
      <c r="DD93" s="144">
        <f t="shared" si="369"/>
        <v>0</v>
      </c>
      <c r="DE93" s="144">
        <f t="shared" si="369"/>
        <v>0</v>
      </c>
      <c r="DF93" s="144">
        <f t="shared" si="321"/>
        <v>0</v>
      </c>
      <c r="DG93" s="144">
        <f t="shared" si="370"/>
        <v>0</v>
      </c>
      <c r="DH93" s="144">
        <f t="shared" si="370"/>
        <v>0</v>
      </c>
      <c r="DI93" s="144">
        <f t="shared" si="370"/>
        <v>0</v>
      </c>
      <c r="DJ93" s="144">
        <f t="shared" si="370"/>
        <v>0</v>
      </c>
      <c r="DK93" s="144">
        <f t="shared" si="370"/>
        <v>0</v>
      </c>
      <c r="DL93" s="144">
        <f t="shared" si="370"/>
        <v>0</v>
      </c>
      <c r="DM93" s="144">
        <f t="shared" si="370"/>
        <v>0</v>
      </c>
      <c r="DN93" s="144">
        <f t="shared" si="370"/>
        <v>0</v>
      </c>
      <c r="DO93" s="144">
        <f t="shared" si="370"/>
        <v>0</v>
      </c>
      <c r="DP93" s="144">
        <f t="shared" si="370"/>
        <v>0</v>
      </c>
      <c r="DQ93" s="144">
        <f t="shared" si="370"/>
        <v>0</v>
      </c>
      <c r="DR93" s="144">
        <f t="shared" si="323"/>
        <v>0</v>
      </c>
      <c r="DS93" s="144">
        <f t="shared" si="371"/>
        <v>0</v>
      </c>
      <c r="DT93" s="144">
        <f t="shared" si="371"/>
        <v>0</v>
      </c>
      <c r="DU93" s="144">
        <f t="shared" si="371"/>
        <v>0</v>
      </c>
      <c r="DV93" s="144">
        <f t="shared" si="371"/>
        <v>0</v>
      </c>
      <c r="DW93" s="144">
        <f t="shared" si="371"/>
        <v>0</v>
      </c>
      <c r="DX93" s="144">
        <f t="shared" si="371"/>
        <v>0</v>
      </c>
      <c r="DY93" s="144">
        <f t="shared" si="371"/>
        <v>0</v>
      </c>
      <c r="DZ93" s="144">
        <f t="shared" si="371"/>
        <v>0</v>
      </c>
      <c r="EA93" s="144">
        <f t="shared" si="371"/>
        <v>0</v>
      </c>
      <c r="EB93" s="144">
        <f t="shared" si="371"/>
        <v>0</v>
      </c>
      <c r="EC93" s="144">
        <f t="shared" si="371"/>
        <v>0</v>
      </c>
      <c r="ED93" s="144">
        <f t="shared" si="325"/>
        <v>0</v>
      </c>
      <c r="EE93" s="144">
        <f t="shared" si="372"/>
        <v>0</v>
      </c>
      <c r="EF93" s="144">
        <f t="shared" si="372"/>
        <v>0</v>
      </c>
      <c r="EG93" s="144">
        <f t="shared" si="343"/>
        <v>0</v>
      </c>
      <c r="EH93" s="144">
        <f t="shared" si="343"/>
        <v>0</v>
      </c>
      <c r="EI93" s="144">
        <f t="shared" si="343"/>
        <v>0</v>
      </c>
      <c r="EJ93" s="144">
        <f t="shared" si="343"/>
        <v>0</v>
      </c>
      <c r="EK93" s="144">
        <f t="shared" si="343"/>
        <v>0</v>
      </c>
      <c r="EL93" s="144">
        <f t="shared" si="373"/>
        <v>0</v>
      </c>
      <c r="EM93" s="144">
        <f t="shared" si="373"/>
        <v>114</v>
      </c>
      <c r="EN93" s="144">
        <f t="shared" si="328"/>
        <v>835.1</v>
      </c>
      <c r="EO93" s="144">
        <f t="shared" si="329"/>
        <v>619.62266634000014</v>
      </c>
      <c r="EP93" s="144">
        <f t="shared" si="330"/>
        <v>0.1</v>
      </c>
      <c r="EQ93" s="144">
        <f t="shared" si="331"/>
        <v>-0.1</v>
      </c>
      <c r="ER93" s="144">
        <f t="shared" si="332"/>
        <v>0</v>
      </c>
      <c r="ES93" s="144">
        <f t="shared" si="333"/>
        <v>0</v>
      </c>
      <c r="ET93" s="144">
        <f t="shared" si="333"/>
        <v>0</v>
      </c>
      <c r="EU93" s="144">
        <f t="shared" si="333"/>
        <v>413</v>
      </c>
      <c r="EV93" s="144">
        <f t="shared" si="333"/>
        <v>0</v>
      </c>
      <c r="EW93" s="144">
        <f t="shared" si="333"/>
        <v>0</v>
      </c>
      <c r="EX93" s="144">
        <f t="shared" si="345"/>
        <v>0</v>
      </c>
      <c r="EY93" s="144">
        <f t="shared" si="345"/>
        <v>0</v>
      </c>
      <c r="EZ93" s="144">
        <f t="shared" si="345"/>
        <v>2.3417759999972532E-2</v>
      </c>
      <c r="FA93" s="144">
        <f t="shared" si="345"/>
        <v>0</v>
      </c>
      <c r="FB93" s="144">
        <f t="shared" si="335"/>
        <v>0</v>
      </c>
      <c r="FC93" s="144">
        <f t="shared" si="336"/>
        <v>0</v>
      </c>
      <c r="FD93" s="144">
        <f t="shared" si="336"/>
        <v>0</v>
      </c>
      <c r="FE93" s="144">
        <f t="shared" si="336"/>
        <v>0</v>
      </c>
      <c r="FF93" s="144">
        <f t="shared" si="336"/>
        <v>0</v>
      </c>
      <c r="FG93" s="144">
        <f t="shared" si="336"/>
        <v>0</v>
      </c>
      <c r="FH93" s="144">
        <f t="shared" si="346"/>
        <v>0</v>
      </c>
      <c r="FI93" s="144">
        <f t="shared" si="346"/>
        <v>0</v>
      </c>
      <c r="FJ93" s="144">
        <f t="shared" si="346"/>
        <v>0</v>
      </c>
      <c r="FK93" s="144">
        <f t="shared" si="338"/>
        <v>0</v>
      </c>
      <c r="FL93" s="144">
        <f t="shared" si="339"/>
        <v>0</v>
      </c>
      <c r="FM93" s="144">
        <f t="shared" si="339"/>
        <v>156.38724956000001</v>
      </c>
      <c r="FN93" s="144">
        <f t="shared" si="340"/>
        <v>0</v>
      </c>
      <c r="FO93" s="144">
        <f t="shared" si="341"/>
        <v>0</v>
      </c>
      <c r="FP93" s="144">
        <f t="shared" si="341"/>
        <v>0</v>
      </c>
      <c r="FQ93" s="144">
        <f t="shared" si="341"/>
        <v>0</v>
      </c>
      <c r="FR93" s="144">
        <f t="shared" si="341"/>
        <v>0</v>
      </c>
      <c r="FS93" s="144">
        <f t="shared" si="341"/>
        <v>0</v>
      </c>
      <c r="FT93" s="144">
        <f t="shared" si="347"/>
        <v>0</v>
      </c>
      <c r="FU93" s="144">
        <f t="shared" si="347"/>
        <v>0</v>
      </c>
      <c r="FV93" s="144">
        <f t="shared" si="347"/>
        <v>0</v>
      </c>
      <c r="FW93" s="144">
        <f t="shared" si="347"/>
        <v>0</v>
      </c>
    </row>
    <row r="94" spans="1:179" x14ac:dyDescent="0.25">
      <c r="A94" s="144" t="s">
        <v>174</v>
      </c>
      <c r="B94" s="144">
        <f t="shared" si="303"/>
        <v>46.5</v>
      </c>
      <c r="C94" s="144">
        <f t="shared" si="361"/>
        <v>0</v>
      </c>
      <c r="D94" s="144">
        <f t="shared" si="361"/>
        <v>226.3</v>
      </c>
      <c r="E94" s="144">
        <f t="shared" si="361"/>
        <v>0</v>
      </c>
      <c r="F94" s="144">
        <f t="shared" si="361"/>
        <v>4127.5999999999995</v>
      </c>
      <c r="G94" s="144">
        <f t="shared" si="361"/>
        <v>185</v>
      </c>
      <c r="H94" s="144">
        <f t="shared" si="361"/>
        <v>35.700000000000728</v>
      </c>
      <c r="I94" s="144">
        <f t="shared" si="361"/>
        <v>0</v>
      </c>
      <c r="J94" s="144">
        <f t="shared" si="361"/>
        <v>1360.0999999999995</v>
      </c>
      <c r="K94" s="144">
        <f t="shared" si="361"/>
        <v>521.80000000000018</v>
      </c>
      <c r="L94" s="144">
        <f t="shared" si="361"/>
        <v>6330.4</v>
      </c>
      <c r="M94" s="144">
        <f t="shared" si="361"/>
        <v>899.70000000000073</v>
      </c>
      <c r="N94" s="144">
        <f t="shared" si="305"/>
        <v>0</v>
      </c>
      <c r="O94" s="144">
        <f t="shared" si="362"/>
        <v>26</v>
      </c>
      <c r="P94" s="144">
        <f t="shared" si="362"/>
        <v>40</v>
      </c>
      <c r="Q94" s="144">
        <f t="shared" si="362"/>
        <v>18.799999999999997</v>
      </c>
      <c r="R94" s="144">
        <f t="shared" si="362"/>
        <v>191.09999999999997</v>
      </c>
      <c r="S94" s="144">
        <f t="shared" si="362"/>
        <v>40</v>
      </c>
      <c r="T94" s="144">
        <f t="shared" si="362"/>
        <v>59.200000000000045</v>
      </c>
      <c r="U94" s="144">
        <f t="shared" si="362"/>
        <v>0</v>
      </c>
      <c r="V94" s="144">
        <f t="shared" si="362"/>
        <v>91.099999999999966</v>
      </c>
      <c r="W94" s="144">
        <f t="shared" si="362"/>
        <v>330.3</v>
      </c>
      <c r="X94" s="144">
        <f t="shared" si="362"/>
        <v>91</v>
      </c>
      <c r="Y94" s="144">
        <f t="shared" si="362"/>
        <v>307.29999999999995</v>
      </c>
      <c r="Z94" s="144">
        <f t="shared" si="307"/>
        <v>197.7</v>
      </c>
      <c r="AA94" s="144">
        <f t="shared" si="363"/>
        <v>276.90000000000003</v>
      </c>
      <c r="AB94" s="144">
        <f t="shared" si="363"/>
        <v>178.89999999999998</v>
      </c>
      <c r="AC94" s="144">
        <f t="shared" si="363"/>
        <v>50</v>
      </c>
      <c r="AD94" s="144">
        <f t="shared" si="363"/>
        <v>502.59999999999991</v>
      </c>
      <c r="AE94" s="144">
        <f t="shared" si="363"/>
        <v>1269.5999999999999</v>
      </c>
      <c r="AF94" s="144">
        <f t="shared" si="363"/>
        <v>198.12000000000035</v>
      </c>
      <c r="AG94" s="144">
        <f t="shared" si="363"/>
        <v>390.19999999999982</v>
      </c>
      <c r="AH94" s="144">
        <f t="shared" si="363"/>
        <v>531.40000000000009</v>
      </c>
      <c r="AI94" s="144">
        <f t="shared" si="363"/>
        <v>147.09999999999991</v>
      </c>
      <c r="AJ94" s="144">
        <f t="shared" si="363"/>
        <v>183.5</v>
      </c>
      <c r="AK94" s="144">
        <f t="shared" si="363"/>
        <v>482.00000000000045</v>
      </c>
      <c r="AL94" s="144">
        <f t="shared" si="309"/>
        <v>505.1</v>
      </c>
      <c r="AM94" s="144">
        <f t="shared" si="364"/>
        <v>547.1</v>
      </c>
      <c r="AN94" s="144">
        <f t="shared" si="364"/>
        <v>84.5</v>
      </c>
      <c r="AO94" s="144">
        <f t="shared" si="364"/>
        <v>572.39999999999986</v>
      </c>
      <c r="AP94" s="144">
        <f t="shared" si="364"/>
        <v>235.90000000000009</v>
      </c>
      <c r="AQ94" s="144">
        <f t="shared" si="364"/>
        <v>667.30000000000018</v>
      </c>
      <c r="AR94" s="144">
        <f t="shared" si="364"/>
        <v>7553.0999999999995</v>
      </c>
      <c r="AS94" s="144">
        <f t="shared" si="364"/>
        <v>2395.8000000000011</v>
      </c>
      <c r="AT94" s="144">
        <f t="shared" si="364"/>
        <v>262.29999999999927</v>
      </c>
      <c r="AU94" s="144">
        <f t="shared" si="364"/>
        <v>884.5</v>
      </c>
      <c r="AV94" s="144">
        <f t="shared" si="364"/>
        <v>2018.5</v>
      </c>
      <c r="AW94" s="144">
        <f t="shared" si="364"/>
        <v>7156</v>
      </c>
      <c r="AX94" s="144">
        <f t="shared" si="311"/>
        <v>0</v>
      </c>
      <c r="AY94" s="144">
        <f t="shared" si="365"/>
        <v>678.5</v>
      </c>
      <c r="AZ94" s="144">
        <f t="shared" si="365"/>
        <v>2190.8000000000002</v>
      </c>
      <c r="BA94" s="144">
        <f t="shared" si="365"/>
        <v>5559.7</v>
      </c>
      <c r="BB94" s="144">
        <f t="shared" si="365"/>
        <v>262</v>
      </c>
      <c r="BC94" s="144">
        <f t="shared" si="365"/>
        <v>1078.2000000000007</v>
      </c>
      <c r="BD94" s="144">
        <f t="shared" si="365"/>
        <v>85.899999999999636</v>
      </c>
      <c r="BE94" s="144">
        <f t="shared" si="365"/>
        <v>32.799999999999272</v>
      </c>
      <c r="BF94" s="144">
        <f t="shared" si="365"/>
        <v>2193.3999999999996</v>
      </c>
      <c r="BG94" s="144">
        <f t="shared" si="365"/>
        <v>137.90000000000146</v>
      </c>
      <c r="BH94" s="144">
        <f t="shared" si="365"/>
        <v>2060.7999999999993</v>
      </c>
      <c r="BI94" s="144">
        <f t="shared" si="365"/>
        <v>11998.2</v>
      </c>
      <c r="BJ94" s="144">
        <f t="shared" si="313"/>
        <v>0</v>
      </c>
      <c r="BK94" s="144">
        <f t="shared" si="366"/>
        <v>0</v>
      </c>
      <c r="BL94" s="144">
        <f t="shared" si="366"/>
        <v>1095.4000000000001</v>
      </c>
      <c r="BM94" s="144">
        <f t="shared" si="366"/>
        <v>1323.5</v>
      </c>
      <c r="BN94" s="144">
        <f t="shared" si="366"/>
        <v>10728.300000000001</v>
      </c>
      <c r="BO94" s="144">
        <f t="shared" si="366"/>
        <v>1129.6999999999989</v>
      </c>
      <c r="BP94" s="144">
        <f t="shared" si="366"/>
        <v>2187.8000000000011</v>
      </c>
      <c r="BQ94" s="144">
        <f t="shared" si="366"/>
        <v>72.700000000000728</v>
      </c>
      <c r="BR94" s="144">
        <f t="shared" si="366"/>
        <v>5151</v>
      </c>
      <c r="BS94" s="144">
        <f t="shared" si="366"/>
        <v>237.5</v>
      </c>
      <c r="BT94" s="144">
        <f t="shared" si="366"/>
        <v>979.59999999999854</v>
      </c>
      <c r="BU94" s="144">
        <f t="shared" si="366"/>
        <v>2480.2000000000007</v>
      </c>
      <c r="BV94" s="144">
        <f t="shared" si="315"/>
        <v>0</v>
      </c>
      <c r="BW94" s="144">
        <f t="shared" si="367"/>
        <v>974.4</v>
      </c>
      <c r="BX94" s="144">
        <f t="shared" si="367"/>
        <v>922.30000000000007</v>
      </c>
      <c r="BY94" s="144">
        <f t="shared" si="367"/>
        <v>377.99999999999977</v>
      </c>
      <c r="BZ94" s="144">
        <f t="shared" si="367"/>
        <v>485.30000000000018</v>
      </c>
      <c r="CA94" s="144">
        <f t="shared" si="367"/>
        <v>36.699999999999818</v>
      </c>
      <c r="CB94" s="144">
        <f t="shared" si="367"/>
        <v>53</v>
      </c>
      <c r="CC94" s="144">
        <f t="shared" si="367"/>
        <v>945.80000000000018</v>
      </c>
      <c r="CD94" s="144">
        <f t="shared" si="367"/>
        <v>309.30000000000018</v>
      </c>
      <c r="CE94" s="144">
        <f t="shared" si="367"/>
        <v>0</v>
      </c>
      <c r="CF94" s="144">
        <f t="shared" si="367"/>
        <v>1.6999999999998181</v>
      </c>
      <c r="CG94" s="144">
        <f t="shared" si="367"/>
        <v>7583.9</v>
      </c>
      <c r="CH94" s="144">
        <f t="shared" si="317"/>
        <v>0</v>
      </c>
      <c r="CI94" s="144">
        <f t="shared" si="368"/>
        <v>356.2</v>
      </c>
      <c r="CJ94" s="144">
        <f t="shared" si="368"/>
        <v>24729.899999999998</v>
      </c>
      <c r="CK94" s="144">
        <f t="shared" si="368"/>
        <v>485.80000000000291</v>
      </c>
      <c r="CL94" s="144">
        <f t="shared" si="368"/>
        <v>3714.0999999999985</v>
      </c>
      <c r="CM94" s="144">
        <f t="shared" si="368"/>
        <v>1607.0999999999985</v>
      </c>
      <c r="CN94" s="144">
        <f t="shared" si="368"/>
        <v>637</v>
      </c>
      <c r="CO94" s="144">
        <f t="shared" si="368"/>
        <v>3882</v>
      </c>
      <c r="CP94" s="144">
        <f t="shared" si="368"/>
        <v>963.09999999999854</v>
      </c>
      <c r="CQ94" s="144">
        <f t="shared" si="368"/>
        <v>1020.5</v>
      </c>
      <c r="CR94" s="144">
        <f t="shared" si="368"/>
        <v>3182.4000000000015</v>
      </c>
      <c r="CS94" s="144">
        <f t="shared" si="368"/>
        <v>103.80000000000291</v>
      </c>
      <c r="CT94" s="144">
        <f t="shared" si="319"/>
        <v>0</v>
      </c>
      <c r="CU94" s="144">
        <f t="shared" si="369"/>
        <v>21307.9</v>
      </c>
      <c r="CV94" s="144">
        <f t="shared" si="369"/>
        <v>2916.1999999999971</v>
      </c>
      <c r="CW94" s="144">
        <f t="shared" si="369"/>
        <v>1294.5</v>
      </c>
      <c r="CX94" s="144">
        <f t="shared" si="369"/>
        <v>9771.8000000000029</v>
      </c>
      <c r="CY94" s="144">
        <f t="shared" si="369"/>
        <v>3460.0999999999985</v>
      </c>
      <c r="CZ94" s="144">
        <f t="shared" si="369"/>
        <v>6851.3000000000029</v>
      </c>
      <c r="DA94" s="144">
        <f t="shared" si="369"/>
        <v>1056</v>
      </c>
      <c r="DB94" s="144">
        <f t="shared" si="369"/>
        <v>2399.6999999999971</v>
      </c>
      <c r="DC94" s="144">
        <f t="shared" si="369"/>
        <v>1750.3000000000029</v>
      </c>
      <c r="DD94" s="144">
        <f t="shared" si="369"/>
        <v>11156.599999999999</v>
      </c>
      <c r="DE94" s="144">
        <f t="shared" si="369"/>
        <v>10855.983157610004</v>
      </c>
      <c r="DF94" s="144">
        <f t="shared" si="321"/>
        <v>10841.7</v>
      </c>
      <c r="DG94" s="144">
        <f t="shared" si="370"/>
        <v>20.899999999999636</v>
      </c>
      <c r="DH94" s="144">
        <f t="shared" si="370"/>
        <v>30944.800000000003</v>
      </c>
      <c r="DI94" s="144">
        <f t="shared" si="370"/>
        <v>10774.900000000001</v>
      </c>
      <c r="DJ94" s="144">
        <f t="shared" si="370"/>
        <v>1177.5999999999985</v>
      </c>
      <c r="DK94" s="144">
        <f t="shared" si="370"/>
        <v>1338.7999999999956</v>
      </c>
      <c r="DL94" s="144">
        <f t="shared" si="370"/>
        <v>14443.699999999997</v>
      </c>
      <c r="DM94" s="144">
        <f t="shared" si="370"/>
        <v>1186</v>
      </c>
      <c r="DN94" s="144">
        <f t="shared" si="370"/>
        <v>15082.700000000012</v>
      </c>
      <c r="DO94" s="144">
        <f t="shared" si="370"/>
        <v>1287.2999999999884</v>
      </c>
      <c r="DP94" s="144">
        <f t="shared" si="370"/>
        <v>1717.5</v>
      </c>
      <c r="DQ94" s="144">
        <f t="shared" si="370"/>
        <v>6388.2406086400006</v>
      </c>
      <c r="DR94" s="144">
        <f t="shared" si="323"/>
        <v>389.9</v>
      </c>
      <c r="DS94" s="144">
        <f t="shared" si="371"/>
        <v>27042.1</v>
      </c>
      <c r="DT94" s="144">
        <f t="shared" si="371"/>
        <v>3778.7000000000007</v>
      </c>
      <c r="DU94" s="144">
        <f t="shared" si="371"/>
        <v>3075.3999999999978</v>
      </c>
      <c r="DV94" s="144">
        <f t="shared" si="371"/>
        <v>1060.8000000000029</v>
      </c>
      <c r="DW94" s="144">
        <f t="shared" si="371"/>
        <v>10039.599999999999</v>
      </c>
      <c r="DX94" s="144">
        <f t="shared" si="371"/>
        <v>759.09999999999854</v>
      </c>
      <c r="DY94" s="144">
        <f t="shared" si="371"/>
        <v>801.70000000000437</v>
      </c>
      <c r="DZ94" s="144">
        <f t="shared" si="371"/>
        <v>2228.5999999999985</v>
      </c>
      <c r="EA94" s="144">
        <f t="shared" si="371"/>
        <v>3923.4000000000015</v>
      </c>
      <c r="EB94" s="144">
        <f t="shared" si="371"/>
        <v>27579.300000000003</v>
      </c>
      <c r="EC94" s="144">
        <f t="shared" si="371"/>
        <v>43850.237704909989</v>
      </c>
      <c r="ED94" s="144">
        <f t="shared" si="325"/>
        <v>0</v>
      </c>
      <c r="EE94" s="144">
        <f t="shared" si="372"/>
        <v>487.2</v>
      </c>
      <c r="EF94" s="144">
        <f t="shared" si="372"/>
        <v>975.09999999999991</v>
      </c>
      <c r="EG94" s="144">
        <f t="shared" si="343"/>
        <v>1324.3</v>
      </c>
      <c r="EH94" s="144">
        <f t="shared" si="343"/>
        <v>1241.0999999999999</v>
      </c>
      <c r="EI94" s="144">
        <f t="shared" si="343"/>
        <v>1487.9000000000005</v>
      </c>
      <c r="EJ94" s="144">
        <f t="shared" si="343"/>
        <v>3196.6000000000004</v>
      </c>
      <c r="EK94" s="144">
        <f t="shared" si="343"/>
        <v>1954.7999999999993</v>
      </c>
      <c r="EL94" s="144">
        <f t="shared" si="373"/>
        <v>7584.7000000000007</v>
      </c>
      <c r="EM94" s="144">
        <f t="shared" si="373"/>
        <v>4597.0999999999985</v>
      </c>
      <c r="EN94" s="144">
        <f t="shared" si="328"/>
        <v>7150.5</v>
      </c>
      <c r="EO94" s="144">
        <f t="shared" si="329"/>
        <v>30412.356862139994</v>
      </c>
      <c r="EP94" s="144">
        <f t="shared" si="330"/>
        <v>0</v>
      </c>
      <c r="EQ94" s="144">
        <f t="shared" si="331"/>
        <v>213.3</v>
      </c>
      <c r="ER94" s="144">
        <f t="shared" si="332"/>
        <v>1420.9</v>
      </c>
      <c r="ES94" s="144">
        <f t="shared" si="333"/>
        <v>1561.2597359499998</v>
      </c>
      <c r="ET94" s="144">
        <f t="shared" si="333"/>
        <v>7170.9770023799974</v>
      </c>
      <c r="EU94" s="144">
        <f t="shared" si="333"/>
        <v>2186.6632616700026</v>
      </c>
      <c r="EV94" s="144">
        <f t="shared" si="333"/>
        <v>1260.1000000000004</v>
      </c>
      <c r="EW94" s="144">
        <f t="shared" si="333"/>
        <v>5909.5</v>
      </c>
      <c r="EX94" s="144">
        <f t="shared" si="345"/>
        <v>2581</v>
      </c>
      <c r="EY94" s="144">
        <f t="shared" si="345"/>
        <v>2406.3999999999978</v>
      </c>
      <c r="EZ94" s="144">
        <f t="shared" si="345"/>
        <v>3457.0997094400009</v>
      </c>
      <c r="FA94" s="144">
        <f t="shared" si="345"/>
        <v>4976.8460459100024</v>
      </c>
      <c r="FB94" s="144">
        <f t="shared" si="335"/>
        <v>76219.967583369988</v>
      </c>
      <c r="FC94" s="144">
        <f t="shared" si="336"/>
        <v>4655.6324166300183</v>
      </c>
      <c r="FD94" s="144">
        <f t="shared" si="336"/>
        <v>1401.3494326699874</v>
      </c>
      <c r="FE94" s="144">
        <f t="shared" si="336"/>
        <v>2289.9918035500014</v>
      </c>
      <c r="FF94" s="144">
        <f t="shared" si="336"/>
        <v>1180.0658374399936</v>
      </c>
      <c r="FG94" s="144">
        <f t="shared" si="336"/>
        <v>2388.1418224300141</v>
      </c>
      <c r="FH94" s="144">
        <f t="shared" si="346"/>
        <v>1002.2084009199898</v>
      </c>
      <c r="FI94" s="144">
        <f t="shared" si="346"/>
        <v>1075.024631170003</v>
      </c>
      <c r="FJ94" s="144">
        <f>FJ43-FI43</f>
        <v>1408.7868147300032</v>
      </c>
      <c r="FK94" s="144">
        <f t="shared" si="338"/>
        <v>27811.10000179999</v>
      </c>
      <c r="FL94" s="144">
        <f t="shared" si="339"/>
        <v>8952.034913659998</v>
      </c>
      <c r="FM94" s="144">
        <f t="shared" si="339"/>
        <v>7898.1504564600182</v>
      </c>
      <c r="FN94" s="144">
        <f t="shared" si="340"/>
        <v>0.1</v>
      </c>
      <c r="FO94" s="144">
        <f t="shared" si="341"/>
        <v>88.722267540000004</v>
      </c>
      <c r="FP94" s="144">
        <f t="shared" si="341"/>
        <v>1499.3928088</v>
      </c>
      <c r="FQ94" s="144">
        <f t="shared" si="341"/>
        <v>2515.5967098300002</v>
      </c>
      <c r="FR94" s="144">
        <f t="shared" si="341"/>
        <v>151.42210686999988</v>
      </c>
      <c r="FS94" s="144">
        <f t="shared" si="341"/>
        <v>2495.9992158099994</v>
      </c>
      <c r="FT94" s="144">
        <f t="shared" si="347"/>
        <v>60.177398660001018</v>
      </c>
      <c r="FU94" s="144">
        <f t="shared" si="347"/>
        <v>3848.8284807499995</v>
      </c>
      <c r="FV94" s="144">
        <f t="shared" si="347"/>
        <v>1417.5492781099983</v>
      </c>
      <c r="FW94" s="144">
        <f t="shared" si="347"/>
        <v>4958.3774615700004</v>
      </c>
    </row>
    <row r="95" spans="1:179" x14ac:dyDescent="0.25">
      <c r="A95" s="144" t="s">
        <v>175</v>
      </c>
      <c r="B95" s="144">
        <f t="shared" si="303"/>
        <v>0</v>
      </c>
      <c r="C95" s="144">
        <f t="shared" si="361"/>
        <v>0</v>
      </c>
      <c r="D95" s="144">
        <f t="shared" si="361"/>
        <v>0</v>
      </c>
      <c r="E95" s="144">
        <f t="shared" si="361"/>
        <v>0</v>
      </c>
      <c r="F95" s="144">
        <f t="shared" si="361"/>
        <v>0</v>
      </c>
      <c r="G95" s="144">
        <f t="shared" si="361"/>
        <v>0</v>
      </c>
      <c r="H95" s="144">
        <f t="shared" si="361"/>
        <v>0</v>
      </c>
      <c r="I95" s="144">
        <f t="shared" si="361"/>
        <v>0</v>
      </c>
      <c r="J95" s="144">
        <f t="shared" si="361"/>
        <v>0</v>
      </c>
      <c r="K95" s="144">
        <f t="shared" si="361"/>
        <v>0</v>
      </c>
      <c r="L95" s="144">
        <f t="shared" si="361"/>
        <v>0</v>
      </c>
      <c r="M95" s="144">
        <f t="shared" si="361"/>
        <v>0</v>
      </c>
      <c r="N95" s="144">
        <f t="shared" si="305"/>
        <v>0</v>
      </c>
      <c r="O95" s="144">
        <f t="shared" si="362"/>
        <v>0</v>
      </c>
      <c r="P95" s="144">
        <f t="shared" si="362"/>
        <v>0</v>
      </c>
      <c r="Q95" s="144">
        <f t="shared" si="362"/>
        <v>0</v>
      </c>
      <c r="R95" s="144">
        <f t="shared" si="362"/>
        <v>0</v>
      </c>
      <c r="S95" s="144">
        <f t="shared" si="362"/>
        <v>0</v>
      </c>
      <c r="T95" s="144">
        <f t="shared" si="362"/>
        <v>0</v>
      </c>
      <c r="U95" s="144">
        <f t="shared" si="362"/>
        <v>0</v>
      </c>
      <c r="V95" s="144">
        <f t="shared" si="362"/>
        <v>0</v>
      </c>
      <c r="W95" s="144">
        <f t="shared" si="362"/>
        <v>0</v>
      </c>
      <c r="X95" s="144">
        <f t="shared" si="362"/>
        <v>0</v>
      </c>
      <c r="Y95" s="144">
        <f t="shared" si="362"/>
        <v>0</v>
      </c>
      <c r="Z95" s="144">
        <f t="shared" si="307"/>
        <v>0</v>
      </c>
      <c r="AA95" s="144">
        <f t="shared" si="363"/>
        <v>0</v>
      </c>
      <c r="AB95" s="144">
        <f t="shared" si="363"/>
        <v>0</v>
      </c>
      <c r="AC95" s="144">
        <f t="shared" si="363"/>
        <v>0</v>
      </c>
      <c r="AD95" s="144">
        <f t="shared" si="363"/>
        <v>0</v>
      </c>
      <c r="AE95" s="144">
        <f t="shared" si="363"/>
        <v>0</v>
      </c>
      <c r="AF95" s="144">
        <f t="shared" si="363"/>
        <v>0</v>
      </c>
      <c r="AG95" s="144">
        <f t="shared" si="363"/>
        <v>0</v>
      </c>
      <c r="AH95" s="144">
        <f t="shared" si="363"/>
        <v>0</v>
      </c>
      <c r="AI95" s="144">
        <f t="shared" si="363"/>
        <v>0</v>
      </c>
      <c r="AJ95" s="144">
        <f t="shared" si="363"/>
        <v>0</v>
      </c>
      <c r="AK95" s="144">
        <f t="shared" si="363"/>
        <v>64904.7</v>
      </c>
      <c r="AL95" s="144">
        <f t="shared" si="309"/>
        <v>0</v>
      </c>
      <c r="AM95" s="144">
        <f t="shared" si="364"/>
        <v>0</v>
      </c>
      <c r="AN95" s="144">
        <f t="shared" si="364"/>
        <v>0</v>
      </c>
      <c r="AO95" s="144">
        <f t="shared" si="364"/>
        <v>0</v>
      </c>
      <c r="AP95" s="144">
        <f t="shared" si="364"/>
        <v>0</v>
      </c>
      <c r="AQ95" s="144">
        <f t="shared" si="364"/>
        <v>0</v>
      </c>
      <c r="AR95" s="144">
        <f t="shared" si="364"/>
        <v>0</v>
      </c>
      <c r="AS95" s="144">
        <f t="shared" si="364"/>
        <v>0</v>
      </c>
      <c r="AT95" s="144">
        <f t="shared" si="364"/>
        <v>0</v>
      </c>
      <c r="AU95" s="144">
        <f t="shared" si="364"/>
        <v>0</v>
      </c>
      <c r="AV95" s="144">
        <f t="shared" si="364"/>
        <v>0</v>
      </c>
      <c r="AW95" s="144">
        <f t="shared" si="364"/>
        <v>0</v>
      </c>
      <c r="AX95" s="144">
        <f t="shared" si="311"/>
        <v>0</v>
      </c>
      <c r="AY95" s="144">
        <f t="shared" si="365"/>
        <v>0</v>
      </c>
      <c r="AZ95" s="144">
        <f t="shared" si="365"/>
        <v>0</v>
      </c>
      <c r="BA95" s="144">
        <f t="shared" si="365"/>
        <v>0</v>
      </c>
      <c r="BB95" s="144">
        <f t="shared" si="365"/>
        <v>0</v>
      </c>
      <c r="BC95" s="144">
        <f t="shared" si="365"/>
        <v>0</v>
      </c>
      <c r="BD95" s="144">
        <f t="shared" si="365"/>
        <v>0</v>
      </c>
      <c r="BE95" s="144">
        <f t="shared" si="365"/>
        <v>0</v>
      </c>
      <c r="BF95" s="144">
        <f t="shared" si="365"/>
        <v>0</v>
      </c>
      <c r="BG95" s="144">
        <f t="shared" si="365"/>
        <v>0</v>
      </c>
      <c r="BH95" s="144">
        <f t="shared" si="365"/>
        <v>0</v>
      </c>
      <c r="BI95" s="144">
        <f t="shared" si="365"/>
        <v>0</v>
      </c>
      <c r="BJ95" s="144">
        <f t="shared" si="313"/>
        <v>0</v>
      </c>
      <c r="BK95" s="144">
        <f t="shared" si="366"/>
        <v>0</v>
      </c>
      <c r="BL95" s="144">
        <f t="shared" si="366"/>
        <v>0</v>
      </c>
      <c r="BM95" s="144">
        <f t="shared" si="366"/>
        <v>0</v>
      </c>
      <c r="BN95" s="144">
        <f t="shared" si="366"/>
        <v>0</v>
      </c>
      <c r="BO95" s="144">
        <f t="shared" si="366"/>
        <v>0</v>
      </c>
      <c r="BP95" s="144">
        <f t="shared" si="366"/>
        <v>0</v>
      </c>
      <c r="BQ95" s="144">
        <f t="shared" si="366"/>
        <v>0</v>
      </c>
      <c r="BR95" s="144">
        <f t="shared" si="366"/>
        <v>0</v>
      </c>
      <c r="BS95" s="144">
        <f t="shared" si="366"/>
        <v>0</v>
      </c>
      <c r="BT95" s="144">
        <f t="shared" si="366"/>
        <v>0</v>
      </c>
      <c r="BU95" s="144">
        <f t="shared" si="366"/>
        <v>0</v>
      </c>
      <c r="BV95" s="144">
        <f t="shared" si="315"/>
        <v>0</v>
      </c>
      <c r="BW95" s="144">
        <f t="shared" si="367"/>
        <v>0</v>
      </c>
      <c r="BX95" s="144">
        <f t="shared" si="367"/>
        <v>0</v>
      </c>
      <c r="BY95" s="144">
        <f t="shared" si="367"/>
        <v>0</v>
      </c>
      <c r="BZ95" s="144">
        <f t="shared" si="367"/>
        <v>0</v>
      </c>
      <c r="CA95" s="144">
        <f t="shared" si="367"/>
        <v>0</v>
      </c>
      <c r="CB95" s="144">
        <f t="shared" si="367"/>
        <v>0</v>
      </c>
      <c r="CC95" s="144">
        <f t="shared" si="367"/>
        <v>0</v>
      </c>
      <c r="CD95" s="144">
        <f t="shared" si="367"/>
        <v>0</v>
      </c>
      <c r="CE95" s="144">
        <f t="shared" si="367"/>
        <v>0</v>
      </c>
      <c r="CF95" s="144">
        <f t="shared" si="367"/>
        <v>0</v>
      </c>
      <c r="CG95" s="144">
        <f t="shared" si="367"/>
        <v>0</v>
      </c>
      <c r="CH95" s="144">
        <f t="shared" si="317"/>
        <v>0</v>
      </c>
      <c r="CI95" s="144">
        <f t="shared" si="368"/>
        <v>0</v>
      </c>
      <c r="CJ95" s="144">
        <f t="shared" si="368"/>
        <v>0</v>
      </c>
      <c r="CK95" s="144">
        <f t="shared" si="368"/>
        <v>0</v>
      </c>
      <c r="CL95" s="144">
        <f t="shared" si="368"/>
        <v>0</v>
      </c>
      <c r="CM95" s="144">
        <f t="shared" si="368"/>
        <v>0</v>
      </c>
      <c r="CN95" s="144">
        <f t="shared" si="368"/>
        <v>0</v>
      </c>
      <c r="CO95" s="144">
        <f t="shared" si="368"/>
        <v>0</v>
      </c>
      <c r="CP95" s="144">
        <f t="shared" si="368"/>
        <v>0</v>
      </c>
      <c r="CQ95" s="144">
        <f t="shared" si="368"/>
        <v>0</v>
      </c>
      <c r="CR95" s="144">
        <f t="shared" si="368"/>
        <v>0</v>
      </c>
      <c r="CS95" s="144">
        <f t="shared" si="368"/>
        <v>0</v>
      </c>
      <c r="CT95" s="144">
        <f t="shared" si="319"/>
        <v>0</v>
      </c>
      <c r="CU95" s="144">
        <f t="shared" si="369"/>
        <v>0</v>
      </c>
      <c r="CV95" s="144">
        <f t="shared" si="369"/>
        <v>0</v>
      </c>
      <c r="CW95" s="144">
        <f t="shared" si="369"/>
        <v>0</v>
      </c>
      <c r="CX95" s="144">
        <f t="shared" si="369"/>
        <v>0</v>
      </c>
      <c r="CY95" s="144">
        <f t="shared" si="369"/>
        <v>0</v>
      </c>
      <c r="CZ95" s="144">
        <f t="shared" si="369"/>
        <v>0</v>
      </c>
      <c r="DA95" s="144">
        <f t="shared" si="369"/>
        <v>0</v>
      </c>
      <c r="DB95" s="144">
        <f t="shared" si="369"/>
        <v>0</v>
      </c>
      <c r="DC95" s="144">
        <f t="shared" si="369"/>
        <v>0</v>
      </c>
      <c r="DD95" s="144">
        <f t="shared" si="369"/>
        <v>0</v>
      </c>
      <c r="DE95" s="144">
        <f t="shared" si="369"/>
        <v>0</v>
      </c>
      <c r="DF95" s="144">
        <f t="shared" si="321"/>
        <v>0</v>
      </c>
      <c r="DG95" s="144">
        <f t="shared" si="370"/>
        <v>0</v>
      </c>
      <c r="DH95" s="144">
        <f t="shared" si="370"/>
        <v>0</v>
      </c>
      <c r="DI95" s="144">
        <f t="shared" si="370"/>
        <v>0</v>
      </c>
      <c r="DJ95" s="144">
        <f t="shared" si="370"/>
        <v>0</v>
      </c>
      <c r="DK95" s="144">
        <f t="shared" si="370"/>
        <v>0</v>
      </c>
      <c r="DL95" s="144">
        <f t="shared" si="370"/>
        <v>0</v>
      </c>
      <c r="DM95" s="144">
        <f t="shared" si="370"/>
        <v>0</v>
      </c>
      <c r="DN95" s="144">
        <f t="shared" si="370"/>
        <v>0</v>
      </c>
      <c r="DO95" s="144">
        <f t="shared" si="370"/>
        <v>0</v>
      </c>
      <c r="DP95" s="144">
        <f t="shared" si="370"/>
        <v>0</v>
      </c>
      <c r="DQ95" s="144">
        <f t="shared" si="370"/>
        <v>0</v>
      </c>
      <c r="DR95" s="144">
        <f t="shared" si="323"/>
        <v>0</v>
      </c>
      <c r="DS95" s="144">
        <f t="shared" si="371"/>
        <v>0</v>
      </c>
      <c r="DT95" s="144">
        <f t="shared" si="371"/>
        <v>0</v>
      </c>
      <c r="DU95" s="144">
        <f t="shared" si="371"/>
        <v>0</v>
      </c>
      <c r="DV95" s="144">
        <f t="shared" si="371"/>
        <v>0</v>
      </c>
      <c r="DW95" s="144">
        <f t="shared" si="371"/>
        <v>0</v>
      </c>
      <c r="DX95" s="144">
        <f t="shared" si="371"/>
        <v>0</v>
      </c>
      <c r="DY95" s="144">
        <f t="shared" si="371"/>
        <v>0</v>
      </c>
      <c r="DZ95" s="144">
        <f t="shared" si="371"/>
        <v>0</v>
      </c>
      <c r="EA95" s="144">
        <f t="shared" si="371"/>
        <v>0</v>
      </c>
      <c r="EB95" s="144">
        <f t="shared" si="371"/>
        <v>0</v>
      </c>
      <c r="EC95" s="144">
        <f t="shared" si="371"/>
        <v>0</v>
      </c>
      <c r="ED95" s="144">
        <f t="shared" si="325"/>
        <v>0</v>
      </c>
      <c r="EE95" s="144">
        <f t="shared" si="372"/>
        <v>0</v>
      </c>
      <c r="EF95" s="144">
        <f t="shared" si="372"/>
        <v>0</v>
      </c>
      <c r="EG95" s="144">
        <f t="shared" si="343"/>
        <v>0</v>
      </c>
      <c r="EH95" s="144">
        <f t="shared" si="343"/>
        <v>0</v>
      </c>
      <c r="EI95" s="144">
        <f t="shared" si="343"/>
        <v>0</v>
      </c>
      <c r="EJ95" s="144">
        <f t="shared" si="343"/>
        <v>0</v>
      </c>
      <c r="EK95" s="144">
        <f t="shared" si="343"/>
        <v>0</v>
      </c>
      <c r="EL95" s="144">
        <f t="shared" si="373"/>
        <v>0</v>
      </c>
      <c r="EM95" s="144">
        <f t="shared" si="373"/>
        <v>0</v>
      </c>
      <c r="EN95" s="144">
        <f t="shared" si="328"/>
        <v>0</v>
      </c>
      <c r="EO95" s="144">
        <f t="shared" si="329"/>
        <v>0</v>
      </c>
      <c r="EP95" s="144">
        <f t="shared" si="330"/>
        <v>0</v>
      </c>
      <c r="EQ95" s="144">
        <f t="shared" si="331"/>
        <v>0</v>
      </c>
      <c r="ER95" s="144">
        <f t="shared" si="332"/>
        <v>0</v>
      </c>
      <c r="ES95" s="144">
        <f t="shared" si="333"/>
        <v>0</v>
      </c>
      <c r="ET95" s="144">
        <f t="shared" si="333"/>
        <v>0</v>
      </c>
      <c r="EU95" s="144">
        <f t="shared" si="333"/>
        <v>0</v>
      </c>
      <c r="EV95" s="144">
        <f t="shared" si="333"/>
        <v>0</v>
      </c>
      <c r="EW95" s="144">
        <f t="shared" si="333"/>
        <v>0</v>
      </c>
      <c r="EX95" s="144">
        <f t="shared" si="345"/>
        <v>0</v>
      </c>
      <c r="EY95" s="144">
        <f t="shared" si="345"/>
        <v>0</v>
      </c>
      <c r="EZ95" s="144">
        <f t="shared" si="345"/>
        <v>0</v>
      </c>
      <c r="FA95" s="144">
        <f t="shared" si="345"/>
        <v>0</v>
      </c>
      <c r="FB95" s="144">
        <f t="shared" si="335"/>
        <v>0</v>
      </c>
      <c r="FC95" s="144">
        <f t="shared" si="336"/>
        <v>0</v>
      </c>
      <c r="FD95" s="144">
        <f t="shared" si="336"/>
        <v>0</v>
      </c>
      <c r="FE95" s="144">
        <f t="shared" si="336"/>
        <v>0</v>
      </c>
      <c r="FF95" s="144">
        <f t="shared" si="336"/>
        <v>0</v>
      </c>
      <c r="FG95" s="144">
        <f t="shared" si="336"/>
        <v>0</v>
      </c>
      <c r="FH95" s="144">
        <f t="shared" si="346"/>
        <v>0</v>
      </c>
      <c r="FI95" s="144">
        <f t="shared" si="346"/>
        <v>0</v>
      </c>
      <c r="FJ95" s="144">
        <f t="shared" si="346"/>
        <v>0</v>
      </c>
      <c r="FK95" s="144">
        <f t="shared" si="338"/>
        <v>0</v>
      </c>
      <c r="FL95" s="144">
        <f t="shared" si="339"/>
        <v>0</v>
      </c>
      <c r="FM95" s="144">
        <f t="shared" si="339"/>
        <v>0</v>
      </c>
      <c r="FN95" s="144">
        <f t="shared" si="340"/>
        <v>0</v>
      </c>
      <c r="FO95" s="144">
        <f t="shared" si="341"/>
        <v>0</v>
      </c>
      <c r="FP95" s="144">
        <f t="shared" si="341"/>
        <v>0</v>
      </c>
      <c r="FQ95" s="144">
        <f t="shared" si="341"/>
        <v>0</v>
      </c>
      <c r="FR95" s="144">
        <f t="shared" si="341"/>
        <v>0</v>
      </c>
      <c r="FS95" s="144">
        <f t="shared" si="341"/>
        <v>0</v>
      </c>
      <c r="FT95" s="144">
        <f t="shared" si="347"/>
        <v>0</v>
      </c>
      <c r="FU95" s="144">
        <f t="shared" si="347"/>
        <v>0</v>
      </c>
      <c r="FV95" s="144">
        <f t="shared" si="347"/>
        <v>0</v>
      </c>
      <c r="FW95" s="144">
        <f t="shared" si="347"/>
        <v>0</v>
      </c>
    </row>
    <row r="96" spans="1:179" x14ac:dyDescent="0.25">
      <c r="A96" s="144" t="s">
        <v>176</v>
      </c>
      <c r="B96" s="144">
        <f t="shared" si="303"/>
        <v>0</v>
      </c>
      <c r="C96" s="144">
        <f t="shared" si="361"/>
        <v>0</v>
      </c>
      <c r="D96" s="144">
        <f t="shared" si="361"/>
        <v>0</v>
      </c>
      <c r="E96" s="144">
        <f t="shared" si="361"/>
        <v>0</v>
      </c>
      <c r="F96" s="144">
        <f t="shared" si="361"/>
        <v>0</v>
      </c>
      <c r="G96" s="144">
        <f t="shared" si="361"/>
        <v>0</v>
      </c>
      <c r="H96" s="144">
        <f t="shared" si="361"/>
        <v>0</v>
      </c>
      <c r="I96" s="144">
        <f t="shared" si="361"/>
        <v>0</v>
      </c>
      <c r="J96" s="144">
        <f t="shared" si="361"/>
        <v>0</v>
      </c>
      <c r="K96" s="144">
        <f t="shared" si="361"/>
        <v>0</v>
      </c>
      <c r="L96" s="144">
        <f t="shared" si="361"/>
        <v>0</v>
      </c>
      <c r="M96" s="144">
        <f t="shared" si="361"/>
        <v>0</v>
      </c>
      <c r="N96" s="144">
        <f t="shared" si="305"/>
        <v>0</v>
      </c>
      <c r="O96" s="144">
        <f t="shared" si="362"/>
        <v>0</v>
      </c>
      <c r="P96" s="144">
        <f t="shared" si="362"/>
        <v>0</v>
      </c>
      <c r="Q96" s="144">
        <f t="shared" si="362"/>
        <v>0</v>
      </c>
      <c r="R96" s="144">
        <f t="shared" si="362"/>
        <v>0</v>
      </c>
      <c r="S96" s="144">
        <f t="shared" si="362"/>
        <v>0</v>
      </c>
      <c r="T96" s="144">
        <f t="shared" si="362"/>
        <v>0</v>
      </c>
      <c r="U96" s="144">
        <f t="shared" si="362"/>
        <v>0</v>
      </c>
      <c r="V96" s="144">
        <f t="shared" si="362"/>
        <v>0</v>
      </c>
      <c r="W96" s="144">
        <f t="shared" si="362"/>
        <v>0</v>
      </c>
      <c r="X96" s="144">
        <f t="shared" si="362"/>
        <v>0</v>
      </c>
      <c r="Y96" s="144">
        <f t="shared" si="362"/>
        <v>0</v>
      </c>
      <c r="Z96" s="144">
        <f t="shared" si="307"/>
        <v>0</v>
      </c>
      <c r="AA96" s="144">
        <f t="shared" si="363"/>
        <v>0</v>
      </c>
      <c r="AB96" s="144">
        <f t="shared" si="363"/>
        <v>0</v>
      </c>
      <c r="AC96" s="144">
        <f t="shared" si="363"/>
        <v>0</v>
      </c>
      <c r="AD96" s="144">
        <f t="shared" si="363"/>
        <v>0</v>
      </c>
      <c r="AE96" s="144">
        <f t="shared" si="363"/>
        <v>0</v>
      </c>
      <c r="AF96" s="144">
        <f t="shared" si="363"/>
        <v>0</v>
      </c>
      <c r="AG96" s="144">
        <f t="shared" si="363"/>
        <v>0</v>
      </c>
      <c r="AH96" s="144">
        <f t="shared" si="363"/>
        <v>0</v>
      </c>
      <c r="AI96" s="144">
        <f t="shared" si="363"/>
        <v>0</v>
      </c>
      <c r="AJ96" s="144">
        <f t="shared" si="363"/>
        <v>0</v>
      </c>
      <c r="AK96" s="144">
        <f t="shared" si="363"/>
        <v>0</v>
      </c>
      <c r="AL96" s="144">
        <f t="shared" si="309"/>
        <v>0</v>
      </c>
      <c r="AM96" s="144">
        <f t="shared" si="364"/>
        <v>0</v>
      </c>
      <c r="AN96" s="144">
        <f t="shared" si="364"/>
        <v>0</v>
      </c>
      <c r="AO96" s="144">
        <f t="shared" si="364"/>
        <v>0</v>
      </c>
      <c r="AP96" s="144">
        <f t="shared" si="364"/>
        <v>0</v>
      </c>
      <c r="AQ96" s="144">
        <f t="shared" si="364"/>
        <v>0</v>
      </c>
      <c r="AR96" s="144">
        <f t="shared" si="364"/>
        <v>0</v>
      </c>
      <c r="AS96" s="144">
        <f t="shared" si="364"/>
        <v>0</v>
      </c>
      <c r="AT96" s="144">
        <f t="shared" si="364"/>
        <v>0</v>
      </c>
      <c r="AU96" s="144">
        <f t="shared" si="364"/>
        <v>0</v>
      </c>
      <c r="AV96" s="144">
        <f t="shared" si="364"/>
        <v>0</v>
      </c>
      <c r="AW96" s="144">
        <f t="shared" si="364"/>
        <v>0</v>
      </c>
      <c r="AX96" s="144">
        <f t="shared" si="311"/>
        <v>0</v>
      </c>
      <c r="AY96" s="144">
        <f t="shared" si="365"/>
        <v>0</v>
      </c>
      <c r="AZ96" s="144">
        <f t="shared" si="365"/>
        <v>0</v>
      </c>
      <c r="BA96" s="144">
        <f t="shared" si="365"/>
        <v>0</v>
      </c>
      <c r="BB96" s="144">
        <f t="shared" si="365"/>
        <v>0</v>
      </c>
      <c r="BC96" s="144">
        <f t="shared" si="365"/>
        <v>0</v>
      </c>
      <c r="BD96" s="144">
        <f t="shared" si="365"/>
        <v>0</v>
      </c>
      <c r="BE96" s="144">
        <f t="shared" si="365"/>
        <v>0</v>
      </c>
      <c r="BF96" s="144">
        <f t="shared" si="365"/>
        <v>0</v>
      </c>
      <c r="BG96" s="144">
        <f t="shared" si="365"/>
        <v>0</v>
      </c>
      <c r="BH96" s="144">
        <f t="shared" si="365"/>
        <v>0</v>
      </c>
      <c r="BI96" s="144">
        <f t="shared" si="365"/>
        <v>0</v>
      </c>
      <c r="BJ96" s="144">
        <f t="shared" si="313"/>
        <v>0</v>
      </c>
      <c r="BK96" s="144">
        <f t="shared" si="366"/>
        <v>0</v>
      </c>
      <c r="BL96" s="144">
        <f t="shared" si="366"/>
        <v>0</v>
      </c>
      <c r="BM96" s="144">
        <f t="shared" si="366"/>
        <v>0</v>
      </c>
      <c r="BN96" s="144">
        <f t="shared" si="366"/>
        <v>0</v>
      </c>
      <c r="BO96" s="144">
        <f t="shared" si="366"/>
        <v>0</v>
      </c>
      <c r="BP96" s="144">
        <f t="shared" si="366"/>
        <v>0</v>
      </c>
      <c r="BQ96" s="144">
        <f t="shared" si="366"/>
        <v>0</v>
      </c>
      <c r="BR96" s="144">
        <f t="shared" si="366"/>
        <v>0</v>
      </c>
      <c r="BS96" s="144">
        <f t="shared" si="366"/>
        <v>0</v>
      </c>
      <c r="BT96" s="144">
        <f t="shared" si="366"/>
        <v>0</v>
      </c>
      <c r="BU96" s="144">
        <f t="shared" si="366"/>
        <v>0</v>
      </c>
      <c r="BV96" s="144">
        <f t="shared" si="315"/>
        <v>0</v>
      </c>
      <c r="BW96" s="144">
        <f t="shared" si="367"/>
        <v>0</v>
      </c>
      <c r="BX96" s="144">
        <f t="shared" si="367"/>
        <v>0</v>
      </c>
      <c r="BY96" s="144">
        <f t="shared" si="367"/>
        <v>0</v>
      </c>
      <c r="BZ96" s="144">
        <f t="shared" si="367"/>
        <v>0</v>
      </c>
      <c r="CA96" s="144">
        <f t="shared" si="367"/>
        <v>0</v>
      </c>
      <c r="CB96" s="144">
        <f t="shared" si="367"/>
        <v>0</v>
      </c>
      <c r="CC96" s="144">
        <f t="shared" si="367"/>
        <v>0</v>
      </c>
      <c r="CD96" s="144">
        <f t="shared" si="367"/>
        <v>0</v>
      </c>
      <c r="CE96" s="144">
        <f t="shared" si="367"/>
        <v>0</v>
      </c>
      <c r="CF96" s="144">
        <f t="shared" si="367"/>
        <v>0</v>
      </c>
      <c r="CG96" s="144">
        <f t="shared" si="367"/>
        <v>0</v>
      </c>
      <c r="CH96" s="144">
        <f t="shared" si="317"/>
        <v>0</v>
      </c>
      <c r="CI96" s="144">
        <f t="shared" si="368"/>
        <v>0</v>
      </c>
      <c r="CJ96" s="144">
        <f t="shared" si="368"/>
        <v>0</v>
      </c>
      <c r="CK96" s="144">
        <f t="shared" si="368"/>
        <v>0</v>
      </c>
      <c r="CL96" s="144">
        <f t="shared" si="368"/>
        <v>0</v>
      </c>
      <c r="CM96" s="144">
        <f t="shared" si="368"/>
        <v>0</v>
      </c>
      <c r="CN96" s="144">
        <f t="shared" si="368"/>
        <v>0</v>
      </c>
      <c r="CO96" s="144">
        <f t="shared" si="368"/>
        <v>0</v>
      </c>
      <c r="CP96" s="144">
        <f t="shared" si="368"/>
        <v>0</v>
      </c>
      <c r="CQ96" s="144">
        <f t="shared" si="368"/>
        <v>0</v>
      </c>
      <c r="CR96" s="144">
        <f t="shared" si="368"/>
        <v>0</v>
      </c>
      <c r="CS96" s="144">
        <f t="shared" si="368"/>
        <v>0</v>
      </c>
      <c r="CT96" s="144">
        <f t="shared" si="319"/>
        <v>0</v>
      </c>
      <c r="CU96" s="144">
        <f t="shared" si="369"/>
        <v>0</v>
      </c>
      <c r="CV96" s="144">
        <f t="shared" si="369"/>
        <v>0</v>
      </c>
      <c r="CW96" s="144">
        <f t="shared" si="369"/>
        <v>0</v>
      </c>
      <c r="CX96" s="144">
        <f t="shared" si="369"/>
        <v>0</v>
      </c>
      <c r="CY96" s="144">
        <f t="shared" si="369"/>
        <v>0</v>
      </c>
      <c r="CZ96" s="144">
        <f t="shared" si="369"/>
        <v>0</v>
      </c>
      <c r="DA96" s="144">
        <f t="shared" si="369"/>
        <v>0</v>
      </c>
      <c r="DB96" s="144">
        <f t="shared" si="369"/>
        <v>0</v>
      </c>
      <c r="DC96" s="144">
        <f t="shared" si="369"/>
        <v>0</v>
      </c>
      <c r="DD96" s="144">
        <f t="shared" si="369"/>
        <v>0</v>
      </c>
      <c r="DE96" s="144">
        <f t="shared" si="369"/>
        <v>1199.5</v>
      </c>
      <c r="DF96" s="144">
        <f t="shared" si="321"/>
        <v>0</v>
      </c>
      <c r="DG96" s="144">
        <f t="shared" si="370"/>
        <v>1629.4</v>
      </c>
      <c r="DH96" s="144">
        <f t="shared" si="370"/>
        <v>898.29999999999973</v>
      </c>
      <c r="DI96" s="144">
        <f t="shared" si="370"/>
        <v>0</v>
      </c>
      <c r="DJ96" s="144">
        <f t="shared" si="370"/>
        <v>0</v>
      </c>
      <c r="DK96" s="144">
        <f t="shared" si="370"/>
        <v>0</v>
      </c>
      <c r="DL96" s="144">
        <f t="shared" si="370"/>
        <v>0</v>
      </c>
      <c r="DM96" s="144">
        <f t="shared" si="370"/>
        <v>1349.4</v>
      </c>
      <c r="DN96" s="144">
        <f t="shared" si="370"/>
        <v>0</v>
      </c>
      <c r="DO96" s="144">
        <f t="shared" si="370"/>
        <v>0</v>
      </c>
      <c r="DP96" s="144">
        <f t="shared" si="370"/>
        <v>0</v>
      </c>
      <c r="DQ96" s="144">
        <f t="shared" si="370"/>
        <v>0</v>
      </c>
      <c r="DR96" s="144">
        <f t="shared" si="323"/>
        <v>0</v>
      </c>
      <c r="DS96" s="144">
        <f t="shared" si="371"/>
        <v>1857.4</v>
      </c>
      <c r="DT96" s="144">
        <f t="shared" si="371"/>
        <v>0</v>
      </c>
      <c r="DU96" s="144">
        <f t="shared" si="371"/>
        <v>0</v>
      </c>
      <c r="DV96" s="144">
        <f t="shared" si="371"/>
        <v>0</v>
      </c>
      <c r="DW96" s="144">
        <f t="shared" si="371"/>
        <v>708.29999999999973</v>
      </c>
      <c r="DX96" s="144">
        <f t="shared" si="371"/>
        <v>0</v>
      </c>
      <c r="DY96" s="144">
        <f t="shared" si="371"/>
        <v>0</v>
      </c>
      <c r="DZ96" s="144">
        <f t="shared" si="371"/>
        <v>1396.5</v>
      </c>
      <c r="EA96" s="144">
        <f t="shared" si="371"/>
        <v>0</v>
      </c>
      <c r="EB96" s="144">
        <f t="shared" si="371"/>
        <v>0</v>
      </c>
      <c r="EC96" s="144">
        <f t="shared" si="371"/>
        <v>0</v>
      </c>
      <c r="ED96" s="144">
        <f t="shared" si="325"/>
        <v>0</v>
      </c>
      <c r="EE96" s="144">
        <f t="shared" si="372"/>
        <v>0</v>
      </c>
      <c r="EF96" s="144">
        <f t="shared" si="372"/>
        <v>0</v>
      </c>
      <c r="EG96" s="144">
        <f t="shared" si="343"/>
        <v>0</v>
      </c>
      <c r="EH96" s="144">
        <f t="shared" si="343"/>
        <v>0</v>
      </c>
      <c r="EI96" s="144">
        <f t="shared" si="343"/>
        <v>0</v>
      </c>
      <c r="EJ96" s="144">
        <f t="shared" si="343"/>
        <v>660.2</v>
      </c>
      <c r="EK96" s="144">
        <f t="shared" si="343"/>
        <v>0</v>
      </c>
      <c r="EL96" s="144">
        <f t="shared" si="373"/>
        <v>0</v>
      </c>
      <c r="EM96" s="144">
        <f t="shared" si="373"/>
        <v>0</v>
      </c>
      <c r="EN96" s="144">
        <f t="shared" si="328"/>
        <v>0</v>
      </c>
      <c r="EO96" s="144">
        <f t="shared" si="329"/>
        <v>2.6999999999999318</v>
      </c>
      <c r="EP96" s="144">
        <f t="shared" si="330"/>
        <v>0</v>
      </c>
      <c r="EQ96" s="144">
        <f t="shared" si="331"/>
        <v>0</v>
      </c>
      <c r="ER96" s="144">
        <f t="shared" si="332"/>
        <v>0</v>
      </c>
      <c r="ES96" s="144">
        <f t="shared" si="333"/>
        <v>673.14005049000002</v>
      </c>
      <c r="ET96" s="144">
        <f t="shared" si="333"/>
        <v>0</v>
      </c>
      <c r="EU96" s="144">
        <f t="shared" si="333"/>
        <v>-4.0050489999998717E-2</v>
      </c>
      <c r="EV96" s="144">
        <f t="shared" si="333"/>
        <v>0</v>
      </c>
      <c r="EW96" s="144">
        <f t="shared" si="333"/>
        <v>0</v>
      </c>
      <c r="EX96" s="144">
        <f t="shared" si="345"/>
        <v>0</v>
      </c>
      <c r="EY96" s="144">
        <f t="shared" si="345"/>
        <v>0</v>
      </c>
      <c r="EZ96" s="144">
        <f t="shared" si="345"/>
        <v>4.0050489999998717E-2</v>
      </c>
      <c r="FA96" s="144">
        <f t="shared" si="345"/>
        <v>0</v>
      </c>
      <c r="FB96" s="144">
        <f t="shared" si="335"/>
        <v>0</v>
      </c>
      <c r="FC96" s="144">
        <f t="shared" si="336"/>
        <v>0</v>
      </c>
      <c r="FD96" s="144">
        <f t="shared" si="336"/>
        <v>30843.892763330001</v>
      </c>
      <c r="FE96" s="144">
        <f t="shared" si="336"/>
        <v>0</v>
      </c>
      <c r="FF96" s="144">
        <f t="shared" si="336"/>
        <v>0</v>
      </c>
      <c r="FG96" s="144">
        <f t="shared" si="336"/>
        <v>0</v>
      </c>
      <c r="FH96" s="144">
        <f t="shared" si="346"/>
        <v>0</v>
      </c>
      <c r="FI96" s="144">
        <f t="shared" si="346"/>
        <v>603.15034195000044</v>
      </c>
      <c r="FJ96" s="144">
        <f t="shared" si="346"/>
        <v>0</v>
      </c>
      <c r="FK96" s="144">
        <f t="shared" si="338"/>
        <v>459.51760724999986</v>
      </c>
      <c r="FL96" s="144">
        <f t="shared" si="339"/>
        <v>0</v>
      </c>
      <c r="FM96" s="144">
        <f t="shared" si="339"/>
        <v>0</v>
      </c>
      <c r="FN96" s="144">
        <f t="shared" si="340"/>
        <v>0</v>
      </c>
      <c r="FO96" s="144">
        <f t="shared" si="341"/>
        <v>0</v>
      </c>
      <c r="FP96" s="144">
        <f t="shared" si="341"/>
        <v>0</v>
      </c>
      <c r="FQ96" s="144">
        <f t="shared" si="341"/>
        <v>0</v>
      </c>
      <c r="FR96" s="144">
        <f t="shared" si="341"/>
        <v>0</v>
      </c>
      <c r="FS96" s="144">
        <f t="shared" si="341"/>
        <v>0</v>
      </c>
      <c r="FT96" s="144">
        <f t="shared" si="347"/>
        <v>0</v>
      </c>
      <c r="FU96" s="144">
        <f t="shared" si="347"/>
        <v>862.17125576000001</v>
      </c>
      <c r="FV96" s="144">
        <f t="shared" si="347"/>
        <v>0</v>
      </c>
      <c r="FW96" s="144">
        <f t="shared" si="347"/>
        <v>0</v>
      </c>
    </row>
    <row r="97" spans="1:179" x14ac:dyDescent="0.25">
      <c r="A97" s="144" t="s">
        <v>177</v>
      </c>
      <c r="B97" s="144">
        <f t="shared" si="303"/>
        <v>9830.8999999999942</v>
      </c>
      <c r="C97" s="144">
        <f t="shared" si="361"/>
        <v>24885.5</v>
      </c>
      <c r="D97" s="144">
        <f t="shared" si="361"/>
        <v>44364.500000000029</v>
      </c>
      <c r="E97" s="144">
        <f t="shared" si="361"/>
        <v>36501.399999999965</v>
      </c>
      <c r="F97" s="144">
        <f t="shared" si="361"/>
        <v>23326.599999999977</v>
      </c>
      <c r="G97" s="144">
        <f t="shared" si="361"/>
        <v>36065.299999999988</v>
      </c>
      <c r="H97" s="144">
        <f t="shared" si="361"/>
        <v>40927.20000000007</v>
      </c>
      <c r="I97" s="144">
        <f t="shared" si="361"/>
        <v>36881.099999999977</v>
      </c>
      <c r="J97" s="144">
        <f t="shared" si="361"/>
        <v>6171.800000000163</v>
      </c>
      <c r="K97" s="144">
        <f t="shared" si="361"/>
        <v>47454.699999999953</v>
      </c>
      <c r="L97" s="144">
        <f t="shared" si="361"/>
        <v>28895.299999999697</v>
      </c>
      <c r="M97" s="144">
        <f t="shared" si="361"/>
        <v>-19659.999999999534</v>
      </c>
      <c r="N97" s="144">
        <f t="shared" si="305"/>
        <v>33527.399999999994</v>
      </c>
      <c r="O97" s="144">
        <f t="shared" si="362"/>
        <v>31266.200000000041</v>
      </c>
      <c r="P97" s="144">
        <f t="shared" si="362"/>
        <v>74516.699999999953</v>
      </c>
      <c r="Q97" s="144">
        <f t="shared" si="362"/>
        <v>55547.199999999953</v>
      </c>
      <c r="R97" s="144">
        <f t="shared" si="362"/>
        <v>28076.799999999988</v>
      </c>
      <c r="S97" s="144">
        <f t="shared" si="362"/>
        <v>41937.910000000033</v>
      </c>
      <c r="T97" s="144">
        <f t="shared" si="362"/>
        <v>56137.300000000163</v>
      </c>
      <c r="U97" s="144">
        <f t="shared" si="362"/>
        <v>30154.5</v>
      </c>
      <c r="V97" s="144">
        <f t="shared" si="362"/>
        <v>1714.5999999999767</v>
      </c>
      <c r="W97" s="144">
        <f t="shared" si="362"/>
        <v>60053.59999999986</v>
      </c>
      <c r="X97" s="144">
        <f t="shared" si="362"/>
        <v>23501.300000000047</v>
      </c>
      <c r="Y97" s="144">
        <f t="shared" si="362"/>
        <v>60778</v>
      </c>
      <c r="Z97" s="144">
        <f t="shared" si="307"/>
        <v>39246.300000000017</v>
      </c>
      <c r="AA97" s="144">
        <f t="shared" si="363"/>
        <v>39778.699999999983</v>
      </c>
      <c r="AB97" s="144">
        <f t="shared" si="363"/>
        <v>111937.29999999999</v>
      </c>
      <c r="AC97" s="144">
        <f t="shared" si="363"/>
        <v>62456.200000000012</v>
      </c>
      <c r="AD97" s="144">
        <f t="shared" si="363"/>
        <v>27140.5</v>
      </c>
      <c r="AE97" s="144">
        <f t="shared" si="363"/>
        <v>30543.60000000021</v>
      </c>
      <c r="AF97" s="144">
        <f t="shared" si="363"/>
        <v>65478.879999999772</v>
      </c>
      <c r="AG97" s="144">
        <f t="shared" si="363"/>
        <v>20413.5</v>
      </c>
      <c r="AH97" s="144">
        <f t="shared" si="363"/>
        <v>13112.199999999721</v>
      </c>
      <c r="AI97" s="144">
        <f t="shared" si="363"/>
        <v>60192.700000000186</v>
      </c>
      <c r="AJ97" s="144">
        <f t="shared" si="363"/>
        <v>-21031.699999999953</v>
      </c>
      <c r="AK97" s="144">
        <f t="shared" si="363"/>
        <v>-79583.699999999953</v>
      </c>
      <c r="AL97" s="144">
        <f t="shared" si="309"/>
        <v>-22674.800000000017</v>
      </c>
      <c r="AM97" s="144">
        <f t="shared" si="364"/>
        <v>-11823.499999999971</v>
      </c>
      <c r="AN97" s="144">
        <f t="shared" si="364"/>
        <v>59256.599999999919</v>
      </c>
      <c r="AO97" s="144">
        <f t="shared" si="364"/>
        <v>-13478</v>
      </c>
      <c r="AP97" s="144">
        <f t="shared" si="364"/>
        <v>-36936.400000000023</v>
      </c>
      <c r="AQ97" s="144">
        <f t="shared" si="364"/>
        <v>-6879.5999999998603</v>
      </c>
      <c r="AR97" s="144">
        <f t="shared" si="364"/>
        <v>2490.2000000001863</v>
      </c>
      <c r="AS97" s="144">
        <f t="shared" si="364"/>
        <v>-29728.600000000093</v>
      </c>
      <c r="AT97" s="144">
        <f t="shared" si="364"/>
        <v>-708.20000000018626</v>
      </c>
      <c r="AU97" s="144">
        <f t="shared" si="364"/>
        <v>880.5</v>
      </c>
      <c r="AV97" s="144">
        <f t="shared" si="364"/>
        <v>-75214</v>
      </c>
      <c r="AW97" s="144">
        <f t="shared" si="364"/>
        <v>-78117.699999999488</v>
      </c>
      <c r="AX97" s="144">
        <f t="shared" si="311"/>
        <v>-45132.699999999983</v>
      </c>
      <c r="AY97" s="144">
        <f t="shared" si="365"/>
        <v>-81212.499999999971</v>
      </c>
      <c r="AZ97" s="144">
        <f t="shared" si="365"/>
        <v>23918.29999999993</v>
      </c>
      <c r="BA97" s="144">
        <f t="shared" si="365"/>
        <v>-22752.800000000047</v>
      </c>
      <c r="BB97" s="144">
        <f t="shared" si="365"/>
        <v>-49377.100000000093</v>
      </c>
      <c r="BC97" s="144">
        <f t="shared" si="365"/>
        <v>-32596.999999999884</v>
      </c>
      <c r="BD97" s="144">
        <f t="shared" si="365"/>
        <v>-19521.900000010151</v>
      </c>
      <c r="BE97" s="144">
        <f t="shared" si="365"/>
        <v>-17817.099999989849</v>
      </c>
      <c r="BF97" s="144">
        <f t="shared" si="365"/>
        <v>-12332.59999999986</v>
      </c>
      <c r="BG97" s="144">
        <f t="shared" si="365"/>
        <v>-28756.899999999907</v>
      </c>
      <c r="BH97" s="144">
        <f t="shared" si="365"/>
        <v>-98439.100000000093</v>
      </c>
      <c r="BI97" s="144">
        <f t="shared" si="365"/>
        <v>-208720.10000000009</v>
      </c>
      <c r="BJ97" s="144">
        <f t="shared" si="313"/>
        <v>-96064.199999999983</v>
      </c>
      <c r="BK97" s="144">
        <f t="shared" si="366"/>
        <v>-76299.299999999959</v>
      </c>
      <c r="BL97" s="144">
        <f t="shared" si="366"/>
        <v>21937.599999999919</v>
      </c>
      <c r="BM97" s="144">
        <f t="shared" si="366"/>
        <v>-45109.100000099977</v>
      </c>
      <c r="BN97" s="144">
        <f t="shared" si="366"/>
        <v>-46163.199999899953</v>
      </c>
      <c r="BO97" s="144">
        <f t="shared" si="366"/>
        <v>19530.59999999986</v>
      </c>
      <c r="BP97" s="144">
        <f t="shared" si="366"/>
        <v>-44663.900000009919</v>
      </c>
      <c r="BQ97" s="144">
        <f t="shared" si="366"/>
        <v>-34316.799999989802</v>
      </c>
      <c r="BR97" s="144">
        <f t="shared" si="366"/>
        <v>8166.2999999998137</v>
      </c>
      <c r="BS97" s="144">
        <f t="shared" si="366"/>
        <v>-64644.800000000279</v>
      </c>
      <c r="BT97" s="144">
        <f t="shared" si="366"/>
        <v>-28278.399999999441</v>
      </c>
      <c r="BU97" s="144">
        <f t="shared" si="366"/>
        <v>-10082.400000000373</v>
      </c>
      <c r="BV97" s="144">
        <f t="shared" si="315"/>
        <v>-125191.69999999998</v>
      </c>
      <c r="BW97" s="144">
        <f t="shared" si="367"/>
        <v>-89546.6</v>
      </c>
      <c r="BX97" s="144">
        <f t="shared" si="367"/>
        <v>55281.000000000058</v>
      </c>
      <c r="BY97" s="144">
        <f t="shared" si="367"/>
        <v>-40620.800000099931</v>
      </c>
      <c r="BZ97" s="144">
        <f t="shared" si="367"/>
        <v>-40287.399999909918</v>
      </c>
      <c r="CA97" s="144">
        <f t="shared" si="367"/>
        <v>-5384.3000000002794</v>
      </c>
      <c r="CB97" s="144">
        <f t="shared" si="367"/>
        <v>-36093.600000089733</v>
      </c>
      <c r="CC97" s="144">
        <f t="shared" si="367"/>
        <v>-81490.90000000014</v>
      </c>
      <c r="CD97" s="144">
        <f t="shared" si="367"/>
        <v>13471.5</v>
      </c>
      <c r="CE97" s="144">
        <f t="shared" si="367"/>
        <v>-45224.600000000559</v>
      </c>
      <c r="CF97" s="144">
        <f t="shared" si="367"/>
        <v>-89155.499999899417</v>
      </c>
      <c r="CG97" s="144">
        <f t="shared" si="367"/>
        <v>-44651.100000000559</v>
      </c>
      <c r="CH97" s="144">
        <f t="shared" si="317"/>
        <v>-151003</v>
      </c>
      <c r="CI97" s="144">
        <f t="shared" si="368"/>
        <v>-73366.199999999953</v>
      </c>
      <c r="CJ97" s="144">
        <f t="shared" si="368"/>
        <v>31536.899999999907</v>
      </c>
      <c r="CK97" s="144">
        <f t="shared" si="368"/>
        <v>-42072.699999999721</v>
      </c>
      <c r="CL97" s="144">
        <f t="shared" si="368"/>
        <v>-57270.300000000512</v>
      </c>
      <c r="CM97" s="144">
        <f t="shared" si="368"/>
        <v>13165.000000000466</v>
      </c>
      <c r="CN97" s="144">
        <f t="shared" si="368"/>
        <v>-82007.5</v>
      </c>
      <c r="CO97" s="144">
        <f t="shared" si="368"/>
        <v>-94360.100000000093</v>
      </c>
      <c r="CP97" s="144">
        <f t="shared" si="368"/>
        <v>2654.3999999999069</v>
      </c>
      <c r="CQ97" s="144">
        <f t="shared" si="368"/>
        <v>-61618</v>
      </c>
      <c r="CR97" s="144">
        <f t="shared" si="368"/>
        <v>-85725.799999999814</v>
      </c>
      <c r="CS97" s="144">
        <f t="shared" si="368"/>
        <v>-103515.5</v>
      </c>
      <c r="CT97" s="144">
        <f t="shared" si="319"/>
        <v>-137793.59999999998</v>
      </c>
      <c r="CU97" s="144">
        <f t="shared" si="369"/>
        <v>-120355.40000000014</v>
      </c>
      <c r="CV97" s="144">
        <f t="shared" si="369"/>
        <v>13306.800000000163</v>
      </c>
      <c r="CW97" s="144">
        <f t="shared" si="369"/>
        <v>-19757.90000000014</v>
      </c>
      <c r="CX97" s="144">
        <f t="shared" si="369"/>
        <v>-92001.699999999953</v>
      </c>
      <c r="CY97" s="144">
        <f t="shared" si="369"/>
        <v>-25687.5</v>
      </c>
      <c r="CZ97" s="144">
        <f t="shared" si="369"/>
        <v>-94494.799999999581</v>
      </c>
      <c r="DA97" s="144">
        <f t="shared" si="369"/>
        <v>-82504.100000000559</v>
      </c>
      <c r="DB97" s="144">
        <f t="shared" si="369"/>
        <v>-16756.600000000093</v>
      </c>
      <c r="DC97" s="144">
        <f t="shared" si="369"/>
        <v>-57298.699999999721</v>
      </c>
      <c r="DD97" s="144">
        <f t="shared" si="369"/>
        <v>-127748.60000000009</v>
      </c>
      <c r="DE97" s="144">
        <f t="shared" si="369"/>
        <v>-69826.400000000373</v>
      </c>
      <c r="DF97" s="144">
        <f t="shared" si="321"/>
        <v>-160580.30000000005</v>
      </c>
      <c r="DG97" s="144">
        <f t="shared" si="370"/>
        <v>-56270.599999999977</v>
      </c>
      <c r="DH97" s="144">
        <f t="shared" si="370"/>
        <v>-34117.20000000007</v>
      </c>
      <c r="DI97" s="144">
        <f t="shared" si="370"/>
        <v>-35828.299999999814</v>
      </c>
      <c r="DJ97" s="144">
        <f t="shared" si="370"/>
        <v>-115302.30000000028</v>
      </c>
      <c r="DK97" s="144">
        <f t="shared" si="370"/>
        <v>-22114.599999999627</v>
      </c>
      <c r="DL97" s="144">
        <f t="shared" si="370"/>
        <v>-77650.400000000373</v>
      </c>
      <c r="DM97" s="144">
        <f t="shared" si="370"/>
        <v>-112772.52000000002</v>
      </c>
      <c r="DN97" s="144">
        <f t="shared" si="370"/>
        <v>-21692.879999999423</v>
      </c>
      <c r="DO97" s="144">
        <f t="shared" si="370"/>
        <v>-65823.100000001024</v>
      </c>
      <c r="DP97" s="144">
        <f t="shared" si="370"/>
        <v>-58452.799999998882</v>
      </c>
      <c r="DQ97" s="144">
        <f t="shared" si="370"/>
        <v>-105598.11725495989</v>
      </c>
      <c r="DR97" s="144">
        <f t="shared" si="323"/>
        <v>-141510</v>
      </c>
      <c r="DS97" s="144">
        <f t="shared" si="371"/>
        <v>-108452.39999999991</v>
      </c>
      <c r="DT97" s="144">
        <f t="shared" si="371"/>
        <v>98402.09999999986</v>
      </c>
      <c r="DU97" s="144">
        <f t="shared" si="371"/>
        <v>-49268.899999999907</v>
      </c>
      <c r="DV97" s="144">
        <f t="shared" si="371"/>
        <v>-70787.800000000047</v>
      </c>
      <c r="DW97" s="144">
        <f t="shared" si="371"/>
        <v>2747.7999999998137</v>
      </c>
      <c r="DX97" s="144">
        <f t="shared" si="371"/>
        <v>-66692.899999999441</v>
      </c>
      <c r="DY97" s="144">
        <f t="shared" si="371"/>
        <v>-92106.000000000466</v>
      </c>
      <c r="DZ97" s="144">
        <f t="shared" si="371"/>
        <v>7859.6999999997206</v>
      </c>
      <c r="EA97" s="144">
        <f t="shared" si="371"/>
        <v>-99424.299999998882</v>
      </c>
      <c r="EB97" s="144">
        <f t="shared" si="371"/>
        <v>-88989.200000000186</v>
      </c>
      <c r="EC97" s="144">
        <f t="shared" si="371"/>
        <v>-150141.77759535983</v>
      </c>
      <c r="ED97" s="144">
        <f t="shared" si="325"/>
        <v>-133093.5</v>
      </c>
      <c r="EE97" s="144">
        <f t="shared" si="372"/>
        <v>-127601.89999999991</v>
      </c>
      <c r="EF97" s="144">
        <f t="shared" si="372"/>
        <v>104232.09999999986</v>
      </c>
      <c r="EG97" s="144">
        <f t="shared" si="343"/>
        <v>-90362.906292149797</v>
      </c>
      <c r="EH97" s="144">
        <f t="shared" si="343"/>
        <v>-96049.893707850017</v>
      </c>
      <c r="EI97" s="144">
        <f t="shared" si="343"/>
        <v>35441.199999999953</v>
      </c>
      <c r="EJ97" s="144">
        <f t="shared" si="343"/>
        <v>-90029.799999999814</v>
      </c>
      <c r="EK97" s="144">
        <f t="shared" si="343"/>
        <v>-91054.200000000652</v>
      </c>
      <c r="EL97" s="144">
        <f t="shared" si="373"/>
        <v>-35829.200000000186</v>
      </c>
      <c r="EM97" s="144">
        <f t="shared" si="373"/>
        <v>-144767.39999999944</v>
      </c>
      <c r="EN97" s="144">
        <f t="shared" si="328"/>
        <v>-64601.100000000559</v>
      </c>
      <c r="EO97" s="144">
        <f t="shared" si="329"/>
        <v>-262813.27571730036</v>
      </c>
      <c r="EP97" s="144">
        <f t="shared" si="330"/>
        <v>-145443.90000000002</v>
      </c>
      <c r="EQ97" s="144">
        <f t="shared" si="331"/>
        <v>-115282.40000000002</v>
      </c>
      <c r="ER97" s="144">
        <f t="shared" si="332"/>
        <v>57644.800000000047</v>
      </c>
      <c r="ES97" s="144">
        <f t="shared" si="333"/>
        <v>-58979.422720680246</v>
      </c>
      <c r="ET97" s="144">
        <f t="shared" si="333"/>
        <v>-156418.71063317009</v>
      </c>
      <c r="EU97" s="144">
        <f t="shared" si="333"/>
        <v>23468.933353850152</v>
      </c>
      <c r="EV97" s="144">
        <f t="shared" si="333"/>
        <v>-101982.19999999972</v>
      </c>
      <c r="EW97" s="144">
        <f t="shared" si="333"/>
        <v>-122005.70000000019</v>
      </c>
      <c r="EX97" s="144">
        <f t="shared" si="345"/>
        <v>-38444.600000000093</v>
      </c>
      <c r="EY97" s="144">
        <f t="shared" si="345"/>
        <v>-72944.899999999907</v>
      </c>
      <c r="EZ97" s="144">
        <f t="shared" si="345"/>
        <v>-74242.161992731038</v>
      </c>
      <c r="FA97" s="144">
        <f t="shared" si="345"/>
        <v>-5170.8770026583225</v>
      </c>
      <c r="FB97" s="144">
        <f t="shared" si="335"/>
        <v>-163037.94857022999</v>
      </c>
      <c r="FC97" s="144">
        <f t="shared" si="336"/>
        <v>-101513.35142977006</v>
      </c>
      <c r="FD97" s="144">
        <f t="shared" si="336"/>
        <v>59126.034927959787</v>
      </c>
      <c r="FE97" s="144">
        <f t="shared" si="336"/>
        <v>-86047.541106620105</v>
      </c>
      <c r="FF97" s="144">
        <f t="shared" si="336"/>
        <v>-110895.69796578889</v>
      </c>
      <c r="FG97" s="144">
        <f t="shared" si="336"/>
        <v>-11830.933111400343</v>
      </c>
      <c r="FH97" s="144">
        <f t="shared" si="346"/>
        <v>-146587.71078079054</v>
      </c>
      <c r="FI97" s="144">
        <f t="shared" si="346"/>
        <v>-4349.3971268404275</v>
      </c>
      <c r="FJ97" s="144">
        <f t="shared" si="346"/>
        <v>43886.305246260948</v>
      </c>
      <c r="FK97" s="144">
        <f t="shared" si="338"/>
        <v>-177888.91460104007</v>
      </c>
      <c r="FL97" s="144">
        <f t="shared" si="339"/>
        <v>-88510.372805349529</v>
      </c>
      <c r="FM97" s="144">
        <f t="shared" si="339"/>
        <v>-212523.54394953232</v>
      </c>
      <c r="FN97" s="144">
        <f t="shared" si="340"/>
        <v>-72210.600000000093</v>
      </c>
      <c r="FO97" s="144">
        <f t="shared" si="341"/>
        <v>-24545.423210719833</v>
      </c>
      <c r="FP97" s="144">
        <f t="shared" si="341"/>
        <v>50051.679898810107</v>
      </c>
      <c r="FQ97" s="144">
        <f t="shared" si="341"/>
        <v>-122260.92367029004</v>
      </c>
      <c r="FR97" s="144">
        <f t="shared" si="341"/>
        <v>-191165.17855662038</v>
      </c>
      <c r="FS97" s="144">
        <f t="shared" si="341"/>
        <v>-194117.28100170055</v>
      </c>
      <c r="FT97" s="144">
        <f t="shared" si="347"/>
        <v>-164079.98033784889</v>
      </c>
      <c r="FU97" s="144">
        <f t="shared" si="347"/>
        <v>-151878.82198612997</v>
      </c>
      <c r="FV97" s="144">
        <f t="shared" si="347"/>
        <v>-58068.731000600848</v>
      </c>
      <c r="FW97" s="144">
        <f t="shared" si="347"/>
        <v>-100050.56327388017</v>
      </c>
    </row>
    <row r="98" spans="1:179" x14ac:dyDescent="0.25">
      <c r="A98" s="144" t="s">
        <v>178</v>
      </c>
      <c r="B98" s="144">
        <f t="shared" si="303"/>
        <v>-45917.5</v>
      </c>
      <c r="C98" s="144">
        <f t="shared" si="361"/>
        <v>2132.0000000000291</v>
      </c>
      <c r="D98" s="144">
        <f t="shared" si="361"/>
        <v>-31086.900000000052</v>
      </c>
      <c r="E98" s="144">
        <f t="shared" si="361"/>
        <v>39175.699999999953</v>
      </c>
      <c r="F98" s="144">
        <f t="shared" si="361"/>
        <v>9072.7000000000698</v>
      </c>
      <c r="G98" s="144">
        <f t="shared" si="361"/>
        <v>25375.199999999953</v>
      </c>
      <c r="H98" s="144">
        <f t="shared" si="361"/>
        <v>-12992.59999999986</v>
      </c>
      <c r="I98" s="144">
        <f t="shared" si="361"/>
        <v>17625.09999999986</v>
      </c>
      <c r="J98" s="144">
        <f t="shared" si="361"/>
        <v>-67740.899999999907</v>
      </c>
      <c r="K98" s="144">
        <f t="shared" si="361"/>
        <v>31159.199999999953</v>
      </c>
      <c r="L98" s="144">
        <f t="shared" si="361"/>
        <v>23267.399999999907</v>
      </c>
      <c r="M98" s="144">
        <f t="shared" si="361"/>
        <v>-4841.5999999998603</v>
      </c>
      <c r="N98" s="144">
        <f t="shared" si="305"/>
        <v>-18652.100000000006</v>
      </c>
      <c r="O98" s="144">
        <f t="shared" si="362"/>
        <v>15028.800000000017</v>
      </c>
      <c r="P98" s="144">
        <f t="shared" si="362"/>
        <v>-19614.599999999977</v>
      </c>
      <c r="Q98" s="144">
        <f t="shared" si="362"/>
        <v>51903.299999999872</v>
      </c>
      <c r="R98" s="144">
        <f t="shared" si="362"/>
        <v>24546.70000000007</v>
      </c>
      <c r="S98" s="144">
        <f t="shared" si="362"/>
        <v>39915.209999999963</v>
      </c>
      <c r="T98" s="144">
        <f t="shared" si="362"/>
        <v>32275.79999999993</v>
      </c>
      <c r="U98" s="144">
        <f t="shared" si="362"/>
        <v>21042.199999999953</v>
      </c>
      <c r="V98" s="144">
        <f t="shared" si="362"/>
        <v>-45315.699999999953</v>
      </c>
      <c r="W98" s="144">
        <f t="shared" si="362"/>
        <v>36775.600000000093</v>
      </c>
      <c r="X98" s="144">
        <f t="shared" si="362"/>
        <v>27642.199999999953</v>
      </c>
      <c r="Y98" s="144">
        <f t="shared" si="362"/>
        <v>88408.40000000014</v>
      </c>
      <c r="Z98" s="144">
        <f t="shared" si="307"/>
        <v>-5246.8999999999942</v>
      </c>
      <c r="AA98" s="144">
        <f t="shared" si="363"/>
        <v>30049.699999999983</v>
      </c>
      <c r="AB98" s="144">
        <f t="shared" si="363"/>
        <v>51576.799999999988</v>
      </c>
      <c r="AC98" s="144">
        <f t="shared" si="363"/>
        <v>94637.79999999993</v>
      </c>
      <c r="AD98" s="144">
        <f t="shared" si="363"/>
        <v>18472.000000000116</v>
      </c>
      <c r="AE98" s="144">
        <f t="shared" si="363"/>
        <v>45477.900000000023</v>
      </c>
      <c r="AF98" s="144">
        <f t="shared" si="363"/>
        <v>66269.799999999814</v>
      </c>
      <c r="AG98" s="144">
        <f t="shared" si="363"/>
        <v>11247.300000000047</v>
      </c>
      <c r="AH98" s="144">
        <f t="shared" si="363"/>
        <v>-18487.699999999721</v>
      </c>
      <c r="AI98" s="144">
        <f t="shared" si="363"/>
        <v>70277.899999999674</v>
      </c>
      <c r="AJ98" s="144">
        <f t="shared" si="363"/>
        <v>-25323.499999999767</v>
      </c>
      <c r="AK98" s="144">
        <f t="shared" si="363"/>
        <v>30796.5</v>
      </c>
      <c r="AL98" s="144">
        <f t="shared" si="309"/>
        <v>-32847</v>
      </c>
      <c r="AM98" s="144">
        <f t="shared" si="364"/>
        <v>-20826.099999999977</v>
      </c>
      <c r="AN98" s="144">
        <f t="shared" si="364"/>
        <v>-7978.5</v>
      </c>
      <c r="AO98" s="144">
        <f t="shared" si="364"/>
        <v>4952.6999999999534</v>
      </c>
      <c r="AP98" s="144">
        <f t="shared" si="364"/>
        <v>-34052.5</v>
      </c>
      <c r="AQ98" s="144">
        <f t="shared" si="364"/>
        <v>-8407.4000000000233</v>
      </c>
      <c r="AR98" s="144">
        <f t="shared" si="364"/>
        <v>-81.999999999767169</v>
      </c>
      <c r="AS98" s="144">
        <f t="shared" si="364"/>
        <v>-35015.90000000014</v>
      </c>
      <c r="AT98" s="144">
        <f t="shared" si="364"/>
        <v>-56567.5</v>
      </c>
      <c r="AU98" s="144">
        <f t="shared" si="364"/>
        <v>11235.5</v>
      </c>
      <c r="AV98" s="144">
        <f t="shared" si="364"/>
        <v>-47212.800000000047</v>
      </c>
      <c r="AW98" s="144">
        <f t="shared" si="364"/>
        <v>-48865.100000000093</v>
      </c>
      <c r="AX98" s="144">
        <f t="shared" si="311"/>
        <v>-81341.799999999988</v>
      </c>
      <c r="AY98" s="144">
        <f t="shared" si="365"/>
        <v>-83223.299999999988</v>
      </c>
      <c r="AZ98" s="144">
        <f t="shared" si="365"/>
        <v>-43647.199999999953</v>
      </c>
      <c r="BA98" s="144">
        <f t="shared" si="365"/>
        <v>-5072.0000000001164</v>
      </c>
      <c r="BB98" s="144">
        <f t="shared" si="365"/>
        <v>-40921.599999999977</v>
      </c>
      <c r="BC98" s="144">
        <f t="shared" si="365"/>
        <v>-15043.599999999977</v>
      </c>
      <c r="BD98" s="144">
        <f t="shared" si="365"/>
        <v>-35102.90000000014</v>
      </c>
      <c r="BE98" s="144">
        <f t="shared" si="365"/>
        <v>-31945.399999999907</v>
      </c>
      <c r="BF98" s="144">
        <f t="shared" si="365"/>
        <v>-76177.499999999767</v>
      </c>
      <c r="BG98" s="144">
        <f t="shared" si="365"/>
        <v>-5512.3999999999069</v>
      </c>
      <c r="BH98" s="144">
        <f t="shared" si="365"/>
        <v>-56648.5</v>
      </c>
      <c r="BI98" s="144">
        <f t="shared" si="365"/>
        <v>-72230.300000000279</v>
      </c>
      <c r="BJ98" s="144">
        <f t="shared" si="313"/>
        <v>-134841.30000000002</v>
      </c>
      <c r="BK98" s="144">
        <f t="shared" si="366"/>
        <v>-75142.399999999994</v>
      </c>
      <c r="BL98" s="144">
        <f t="shared" si="366"/>
        <v>-53074.000000000058</v>
      </c>
      <c r="BM98" s="144">
        <f t="shared" si="366"/>
        <v>-43185.5</v>
      </c>
      <c r="BN98" s="144">
        <f t="shared" si="366"/>
        <v>-27123.599999999744</v>
      </c>
      <c r="BO98" s="144">
        <f t="shared" si="366"/>
        <v>-1123.9000000003725</v>
      </c>
      <c r="BP98" s="144">
        <f t="shared" si="366"/>
        <v>-68379.199999999721</v>
      </c>
      <c r="BQ98" s="144">
        <f t="shared" si="366"/>
        <v>-21135.900000000373</v>
      </c>
      <c r="BR98" s="144">
        <f t="shared" si="366"/>
        <v>-58828.299999999814</v>
      </c>
      <c r="BS98" s="144">
        <f t="shared" si="366"/>
        <v>-45091.5</v>
      </c>
      <c r="BT98" s="144">
        <f t="shared" si="366"/>
        <v>-19118.299999999814</v>
      </c>
      <c r="BU98" s="144">
        <f t="shared" si="366"/>
        <v>5018.4999999995343</v>
      </c>
      <c r="BV98" s="144">
        <f t="shared" si="315"/>
        <v>-150593.60000000001</v>
      </c>
      <c r="BW98" s="144">
        <f t="shared" si="367"/>
        <v>-82963.699999999983</v>
      </c>
      <c r="BX98" s="144">
        <f t="shared" si="367"/>
        <v>-28863.800000000105</v>
      </c>
      <c r="BY98" s="144">
        <f t="shared" si="367"/>
        <v>-43532.999999999884</v>
      </c>
      <c r="BZ98" s="144">
        <f t="shared" si="367"/>
        <v>-31972.29999999993</v>
      </c>
      <c r="CA98" s="144">
        <f t="shared" si="367"/>
        <v>-15553.100000000093</v>
      </c>
      <c r="CB98" s="144">
        <f t="shared" si="367"/>
        <v>-64270.299999999814</v>
      </c>
      <c r="CC98" s="144">
        <f t="shared" si="367"/>
        <v>-61336.899999999907</v>
      </c>
      <c r="CD98" s="144">
        <f t="shared" si="367"/>
        <v>-52403.200000000186</v>
      </c>
      <c r="CE98" s="144">
        <f t="shared" si="367"/>
        <v>-36858.500000000466</v>
      </c>
      <c r="CF98" s="144">
        <f t="shared" si="367"/>
        <v>-61569.899999999441</v>
      </c>
      <c r="CG98" s="144">
        <f t="shared" si="367"/>
        <v>-43369.600000000093</v>
      </c>
      <c r="CH98" s="144">
        <f t="shared" si="317"/>
        <v>-175497.3</v>
      </c>
      <c r="CI98" s="144">
        <f t="shared" si="368"/>
        <v>-63346.100000000035</v>
      </c>
      <c r="CJ98" s="144">
        <f t="shared" si="368"/>
        <v>-18156.09999999986</v>
      </c>
      <c r="CK98" s="144">
        <f t="shared" si="368"/>
        <v>-72321.900000000023</v>
      </c>
      <c r="CL98" s="144">
        <f t="shared" si="368"/>
        <v>-69347.100000000093</v>
      </c>
      <c r="CM98" s="144">
        <f t="shared" si="368"/>
        <v>-44625.299999999814</v>
      </c>
      <c r="CN98" s="144">
        <f t="shared" si="368"/>
        <v>-128278.70000000019</v>
      </c>
      <c r="CO98" s="144">
        <f t="shared" si="368"/>
        <v>-72304.099999999627</v>
      </c>
      <c r="CP98" s="144">
        <f t="shared" si="368"/>
        <v>-83558.100000000093</v>
      </c>
      <c r="CQ98" s="144">
        <f t="shared" si="368"/>
        <v>-39530.700000000186</v>
      </c>
      <c r="CR98" s="144">
        <f t="shared" si="368"/>
        <v>-81603.299999999814</v>
      </c>
      <c r="CS98" s="144">
        <f t="shared" si="368"/>
        <v>-87075.899999999907</v>
      </c>
      <c r="CT98" s="144">
        <f t="shared" si="319"/>
        <v>-185718.5</v>
      </c>
      <c r="CU98" s="144">
        <f t="shared" si="369"/>
        <v>-90960.400000000023</v>
      </c>
      <c r="CV98" s="144">
        <f t="shared" si="369"/>
        <v>-37799.099999999977</v>
      </c>
      <c r="CW98" s="144">
        <f t="shared" si="369"/>
        <v>-31880</v>
      </c>
      <c r="CX98" s="144">
        <f t="shared" si="369"/>
        <v>-84431.100000000093</v>
      </c>
      <c r="CY98" s="144">
        <f t="shared" si="369"/>
        <v>-72436.999999999767</v>
      </c>
      <c r="CZ98" s="144">
        <f t="shared" si="369"/>
        <v>-104011.19999999995</v>
      </c>
      <c r="DA98" s="144">
        <f t="shared" si="369"/>
        <v>-75567</v>
      </c>
      <c r="DB98" s="144">
        <f t="shared" si="369"/>
        <v>-93524.000000000466</v>
      </c>
      <c r="DC98" s="144">
        <f t="shared" si="369"/>
        <v>-107207.89999999991</v>
      </c>
      <c r="DD98" s="144">
        <f t="shared" si="369"/>
        <v>-101070.10000000009</v>
      </c>
      <c r="DE98" s="144">
        <f t="shared" si="369"/>
        <v>-78984.199999999255</v>
      </c>
      <c r="DF98" s="144">
        <f t="shared" si="321"/>
        <v>-206578.8</v>
      </c>
      <c r="DG98" s="144">
        <f t="shared" si="370"/>
        <v>-54480.499999999942</v>
      </c>
      <c r="DH98" s="144">
        <f t="shared" si="370"/>
        <v>-73268</v>
      </c>
      <c r="DI98" s="144">
        <f t="shared" si="370"/>
        <v>-55735.499999999884</v>
      </c>
      <c r="DJ98" s="144">
        <f t="shared" si="370"/>
        <v>-108848.60000000009</v>
      </c>
      <c r="DK98" s="144">
        <f t="shared" si="370"/>
        <v>-89943.200000000186</v>
      </c>
      <c r="DL98" s="144">
        <f t="shared" si="370"/>
        <v>-101465.39999999991</v>
      </c>
      <c r="DM98" s="144">
        <f t="shared" si="370"/>
        <v>-59254.020000000019</v>
      </c>
      <c r="DN98" s="144">
        <f t="shared" si="370"/>
        <v>-135480.58000000007</v>
      </c>
      <c r="DO98" s="144">
        <f t="shared" si="370"/>
        <v>-92534.100000000093</v>
      </c>
      <c r="DP98" s="144">
        <f t="shared" si="370"/>
        <v>-70788.199999999255</v>
      </c>
      <c r="DQ98" s="144">
        <f t="shared" si="370"/>
        <v>-88791.182496620342</v>
      </c>
      <c r="DR98" s="144">
        <f t="shared" si="323"/>
        <v>-192657</v>
      </c>
      <c r="DS98" s="144">
        <f t="shared" si="371"/>
        <v>-59567</v>
      </c>
      <c r="DT98" s="144">
        <f t="shared" si="371"/>
        <v>-70852.899999999907</v>
      </c>
      <c r="DU98" s="144">
        <f t="shared" si="371"/>
        <v>-81352.100000000093</v>
      </c>
      <c r="DV98" s="144">
        <f t="shared" si="371"/>
        <v>-69843.899999999907</v>
      </c>
      <c r="DW98" s="144">
        <f t="shared" si="371"/>
        <v>-43533.700000000186</v>
      </c>
      <c r="DX98" s="144">
        <f t="shared" si="371"/>
        <v>-88401.199999999721</v>
      </c>
      <c r="DY98" s="144">
        <f t="shared" si="371"/>
        <v>-77624.399999999907</v>
      </c>
      <c r="DZ98" s="144">
        <f t="shared" si="371"/>
        <v>-121148.30000000028</v>
      </c>
      <c r="EA98" s="144">
        <f t="shared" si="371"/>
        <v>-123940</v>
      </c>
      <c r="EB98" s="144">
        <f t="shared" si="371"/>
        <v>-67444.400000000373</v>
      </c>
      <c r="EC98" s="144">
        <f t="shared" si="371"/>
        <v>-68130.504771549255</v>
      </c>
      <c r="ED98" s="144">
        <f t="shared" si="325"/>
        <v>-166116.99999999994</v>
      </c>
      <c r="EE98" s="144">
        <f t="shared" si="372"/>
        <v>-91046.900000000081</v>
      </c>
      <c r="EF98" s="144">
        <f t="shared" si="372"/>
        <v>-50647.20000000007</v>
      </c>
      <c r="EG98" s="144">
        <f t="shared" si="343"/>
        <v>-132904.30000000005</v>
      </c>
      <c r="EH98" s="144">
        <f t="shared" si="343"/>
        <v>-96946.300000000047</v>
      </c>
      <c r="EI98" s="144">
        <f t="shared" si="343"/>
        <v>-55587.600000000093</v>
      </c>
      <c r="EJ98" s="144">
        <f t="shared" si="343"/>
        <v>-111449.60000000009</v>
      </c>
      <c r="EK98" s="144">
        <f t="shared" si="343"/>
        <v>-80297.099999999627</v>
      </c>
      <c r="EL98" s="144">
        <f t="shared" si="373"/>
        <v>-187750.5</v>
      </c>
      <c r="EM98" s="144">
        <f t="shared" si="373"/>
        <v>-191375.79999999981</v>
      </c>
      <c r="EN98" s="144">
        <f t="shared" si="328"/>
        <v>-59899.5</v>
      </c>
      <c r="EO98" s="144">
        <f t="shared" si="329"/>
        <v>-151964.72793968022</v>
      </c>
      <c r="EP98" s="144">
        <f t="shared" si="330"/>
        <v>-215178.09999999998</v>
      </c>
      <c r="EQ98" s="144">
        <f t="shared" si="331"/>
        <v>-104345.60000000009</v>
      </c>
      <c r="ER98" s="144">
        <f t="shared" si="332"/>
        <v>-134525.09999999998</v>
      </c>
      <c r="ES98" s="144">
        <f t="shared" si="333"/>
        <v>-112495.29014120018</v>
      </c>
      <c r="ET98" s="144">
        <f t="shared" si="333"/>
        <v>-159732.20985879982</v>
      </c>
      <c r="EU98" s="144">
        <f t="shared" si="333"/>
        <v>-80832.300000000047</v>
      </c>
      <c r="EV98" s="144">
        <f t="shared" si="333"/>
        <v>-114023.89999999991</v>
      </c>
      <c r="EW98" s="144">
        <f t="shared" si="333"/>
        <v>-118292.79999999981</v>
      </c>
      <c r="EX98" s="144">
        <f t="shared" si="345"/>
        <v>-209055.89999999991</v>
      </c>
      <c r="EY98" s="144">
        <f t="shared" si="345"/>
        <v>-184304.90000000037</v>
      </c>
      <c r="EZ98" s="144">
        <f t="shared" si="345"/>
        <v>-117956.22212013043</v>
      </c>
      <c r="FA98" s="144">
        <f t="shared" si="345"/>
        <v>-38985.735044239555</v>
      </c>
      <c r="FB98" s="144">
        <f t="shared" si="335"/>
        <v>-165075.19046740996</v>
      </c>
      <c r="FC98" s="144">
        <f t="shared" si="336"/>
        <v>-123947.50953258999</v>
      </c>
      <c r="FD98" s="144">
        <f t="shared" si="336"/>
        <v>-134950.31241304032</v>
      </c>
      <c r="FE98" s="144">
        <f t="shared" si="336"/>
        <v>-195808.17738087988</v>
      </c>
      <c r="FF98" s="144">
        <f t="shared" si="336"/>
        <v>-138461.50534118921</v>
      </c>
      <c r="FG98" s="144">
        <f t="shared" si="336"/>
        <v>-91845.110678440193</v>
      </c>
      <c r="FH98" s="144">
        <f t="shared" si="346"/>
        <v>-246212.26857523061</v>
      </c>
      <c r="FI98" s="144">
        <f t="shared" si="346"/>
        <v>-111235.29579536989</v>
      </c>
      <c r="FJ98" s="144">
        <f t="shared" si="346"/>
        <v>-194932.42343923962</v>
      </c>
      <c r="FK98" s="144">
        <f t="shared" si="338"/>
        <v>-154413.78720445046</v>
      </c>
      <c r="FL98" s="144">
        <f t="shared" si="339"/>
        <v>-112946.54806772945</v>
      </c>
      <c r="FM98" s="144">
        <f t="shared" si="339"/>
        <v>-197242.90532973129</v>
      </c>
      <c r="FN98" s="144">
        <f t="shared" si="340"/>
        <v>-156813.30000000005</v>
      </c>
      <c r="FO98" s="144">
        <f t="shared" si="341"/>
        <v>-179485.08549231989</v>
      </c>
      <c r="FP98" s="144">
        <f t="shared" si="341"/>
        <v>-139847.99173674989</v>
      </c>
      <c r="FQ98" s="144">
        <f t="shared" si="341"/>
        <v>-205842.07145796018</v>
      </c>
      <c r="FR98" s="144">
        <f t="shared" si="341"/>
        <v>-299371.59320879029</v>
      </c>
      <c r="FS98" s="144">
        <f t="shared" si="341"/>
        <v>-284197.80478741042</v>
      </c>
      <c r="FT98" s="144">
        <f t="shared" si="347"/>
        <v>-235250.02916972945</v>
      </c>
      <c r="FU98" s="144">
        <f t="shared" si="347"/>
        <v>-357027.5312071899</v>
      </c>
      <c r="FV98" s="144">
        <f t="shared" si="347"/>
        <v>-264315.7143632099</v>
      </c>
      <c r="FW98" s="144">
        <f t="shared" si="347"/>
        <v>-145562.88223251095</v>
      </c>
    </row>
    <row r="99" spans="1:179" x14ac:dyDescent="0.25">
      <c r="A99" s="144" t="s">
        <v>179</v>
      </c>
      <c r="B99" s="144">
        <f t="shared" si="303"/>
        <v>-48329.100000000006</v>
      </c>
      <c r="C99" s="144">
        <f t="shared" si="361"/>
        <v>-1167.5</v>
      </c>
      <c r="D99" s="144">
        <f t="shared" si="361"/>
        <v>-37319.499999999971</v>
      </c>
      <c r="E99" s="144">
        <f t="shared" si="361"/>
        <v>32872.099999999977</v>
      </c>
      <c r="F99" s="144">
        <f t="shared" si="361"/>
        <v>-683.30000000004657</v>
      </c>
      <c r="G99" s="144">
        <f t="shared" si="361"/>
        <v>20843</v>
      </c>
      <c r="H99" s="144">
        <f t="shared" si="361"/>
        <v>-17710.29999999993</v>
      </c>
      <c r="I99" s="144">
        <f t="shared" si="361"/>
        <v>12521.599999999977</v>
      </c>
      <c r="J99" s="144">
        <f t="shared" si="361"/>
        <v>-76481.299999999814</v>
      </c>
      <c r="K99" s="144">
        <f t="shared" si="361"/>
        <v>22707.899999999907</v>
      </c>
      <c r="L99" s="144">
        <f t="shared" si="361"/>
        <v>5089.4999999997672</v>
      </c>
      <c r="M99" s="144">
        <f t="shared" si="361"/>
        <v>-33400.899999999674</v>
      </c>
      <c r="N99" s="144">
        <f t="shared" si="305"/>
        <v>-23714.5</v>
      </c>
      <c r="O99" s="144">
        <f t="shared" si="362"/>
        <v>10828.600000000035</v>
      </c>
      <c r="P99" s="144">
        <f t="shared" si="362"/>
        <v>-30605.20000000007</v>
      </c>
      <c r="Q99" s="144">
        <f t="shared" si="362"/>
        <v>45959.799999999988</v>
      </c>
      <c r="R99" s="144">
        <f t="shared" si="362"/>
        <v>8266.5999999999767</v>
      </c>
      <c r="S99" s="144">
        <f t="shared" si="362"/>
        <v>29064.310000000056</v>
      </c>
      <c r="T99" s="144">
        <f t="shared" si="362"/>
        <v>12618.800000000163</v>
      </c>
      <c r="U99" s="144">
        <f t="shared" si="362"/>
        <v>7531.1999999999534</v>
      </c>
      <c r="V99" s="144">
        <f t="shared" si="362"/>
        <v>-61854.399999999907</v>
      </c>
      <c r="W99" s="144">
        <f t="shared" si="362"/>
        <v>22934.499999999767</v>
      </c>
      <c r="X99" s="144">
        <f t="shared" si="362"/>
        <v>6766.1000000000931</v>
      </c>
      <c r="Y99" s="144">
        <f t="shared" si="362"/>
        <v>49773.399999999907</v>
      </c>
      <c r="Z99" s="144">
        <f t="shared" si="307"/>
        <v>-6956</v>
      </c>
      <c r="AA99" s="144">
        <f t="shared" si="363"/>
        <v>20406.700000000012</v>
      </c>
      <c r="AB99" s="144">
        <f t="shared" si="363"/>
        <v>31726.799999999988</v>
      </c>
      <c r="AC99" s="144">
        <f t="shared" si="363"/>
        <v>56045.099999999977</v>
      </c>
      <c r="AD99" s="144">
        <f t="shared" si="363"/>
        <v>9617.3000000000466</v>
      </c>
      <c r="AE99" s="144">
        <f t="shared" si="363"/>
        <v>21934.800000000163</v>
      </c>
      <c r="AF99" s="144">
        <f t="shared" si="363"/>
        <v>30013.779999999795</v>
      </c>
      <c r="AG99" s="144">
        <f t="shared" si="363"/>
        <v>3751.5</v>
      </c>
      <c r="AH99" s="144">
        <f t="shared" si="363"/>
        <v>-61662.200000000186</v>
      </c>
      <c r="AI99" s="144">
        <f t="shared" si="363"/>
        <v>53856.600000000093</v>
      </c>
      <c r="AJ99" s="144">
        <f t="shared" si="363"/>
        <v>-38026.199999999953</v>
      </c>
      <c r="AK99" s="144">
        <f t="shared" si="363"/>
        <v>-91109.499999999767</v>
      </c>
      <c r="AL99" s="144">
        <f t="shared" si="309"/>
        <v>-60324.100000000006</v>
      </c>
      <c r="AM99" s="144">
        <f t="shared" si="364"/>
        <v>-29744.399999999994</v>
      </c>
      <c r="AN99" s="144">
        <f t="shared" si="364"/>
        <v>-16086.70000000007</v>
      </c>
      <c r="AO99" s="144">
        <f t="shared" si="364"/>
        <v>-21089</v>
      </c>
      <c r="AP99" s="144">
        <f t="shared" si="364"/>
        <v>-57927.599999999977</v>
      </c>
      <c r="AQ99" s="144">
        <f t="shared" si="364"/>
        <v>-20975.899999999907</v>
      </c>
      <c r="AR99" s="144">
        <f t="shared" si="364"/>
        <v>-36889.399999999907</v>
      </c>
      <c r="AS99" s="144">
        <f t="shared" si="364"/>
        <v>-54755.100000000093</v>
      </c>
      <c r="AT99" s="144">
        <f t="shared" si="364"/>
        <v>-79089.800000000047</v>
      </c>
      <c r="AU99" s="144">
        <f t="shared" si="364"/>
        <v>-7671.1000000000931</v>
      </c>
      <c r="AV99" s="144">
        <f t="shared" si="364"/>
        <v>-86932.59999999986</v>
      </c>
      <c r="AW99" s="144">
        <f t="shared" si="364"/>
        <v>-101554.49999999977</v>
      </c>
      <c r="AX99" s="144">
        <f t="shared" si="311"/>
        <v>-86888.099999999977</v>
      </c>
      <c r="AY99" s="144">
        <f t="shared" si="365"/>
        <v>-103626.59999999998</v>
      </c>
      <c r="AZ99" s="144">
        <f t="shared" si="365"/>
        <v>-70893.800000000047</v>
      </c>
      <c r="BA99" s="144">
        <f t="shared" si="365"/>
        <v>-31431.600000000093</v>
      </c>
      <c r="BB99" s="144">
        <f t="shared" si="365"/>
        <v>-63974.400000000023</v>
      </c>
      <c r="BC99" s="144">
        <f t="shared" si="365"/>
        <v>-46077.099999999977</v>
      </c>
      <c r="BD99" s="144">
        <f t="shared" si="365"/>
        <v>-56743.500000010012</v>
      </c>
      <c r="BE99" s="144">
        <f t="shared" si="365"/>
        <v>-41381.499999989988</v>
      </c>
      <c r="BF99" s="144">
        <f t="shared" si="365"/>
        <v>-108604.89999999991</v>
      </c>
      <c r="BG99" s="144">
        <f t="shared" si="365"/>
        <v>-35186.299999999814</v>
      </c>
      <c r="BH99" s="144">
        <f t="shared" si="365"/>
        <v>-116268</v>
      </c>
      <c r="BI99" s="144">
        <f t="shared" si="365"/>
        <v>-233206.90000000037</v>
      </c>
      <c r="BJ99" s="144">
        <f t="shared" si="313"/>
        <v>-136492.9</v>
      </c>
      <c r="BK99" s="144">
        <f t="shared" si="366"/>
        <v>-94434.099999999948</v>
      </c>
      <c r="BL99" s="144">
        <f t="shared" si="366"/>
        <v>-85255.800000000105</v>
      </c>
      <c r="BM99" s="144">
        <f t="shared" si="366"/>
        <v>-54142.400000099908</v>
      </c>
      <c r="BN99" s="144">
        <f t="shared" si="366"/>
        <v>-63121.199999899953</v>
      </c>
      <c r="BO99" s="144">
        <f t="shared" si="366"/>
        <v>-16688.800000000279</v>
      </c>
      <c r="BP99" s="144">
        <f t="shared" si="366"/>
        <v>-89175.000000009779</v>
      </c>
      <c r="BQ99" s="144">
        <f t="shared" si="366"/>
        <v>-44755.199999989942</v>
      </c>
      <c r="BR99" s="144">
        <f t="shared" si="366"/>
        <v>-85571.600000000093</v>
      </c>
      <c r="BS99" s="144">
        <f t="shared" si="366"/>
        <v>-74111.100000000093</v>
      </c>
      <c r="BT99" s="144">
        <f t="shared" si="366"/>
        <v>-45972.799999999814</v>
      </c>
      <c r="BU99" s="144">
        <f t="shared" si="366"/>
        <v>-55644.700000000186</v>
      </c>
      <c r="BV99" s="144">
        <f t="shared" si="315"/>
        <v>-169717.4</v>
      </c>
      <c r="BW99" s="144">
        <f t="shared" si="367"/>
        <v>-102821.4</v>
      </c>
      <c r="BX99" s="144">
        <f t="shared" si="367"/>
        <v>-42896.899999999965</v>
      </c>
      <c r="BY99" s="144">
        <f t="shared" si="367"/>
        <v>-51701.500000100001</v>
      </c>
      <c r="BZ99" s="144">
        <f t="shared" si="367"/>
        <v>-59083.399999909918</v>
      </c>
      <c r="CA99" s="144">
        <f t="shared" si="367"/>
        <v>-59532.200000000186</v>
      </c>
      <c r="CB99" s="144">
        <f t="shared" si="367"/>
        <v>-83196.800000089686</v>
      </c>
      <c r="CC99" s="144">
        <f t="shared" si="367"/>
        <v>-93281.700000000186</v>
      </c>
      <c r="CD99" s="144">
        <f t="shared" si="367"/>
        <v>-72486</v>
      </c>
      <c r="CE99" s="144">
        <f t="shared" si="367"/>
        <v>-61186.400000000373</v>
      </c>
      <c r="CF99" s="144">
        <f t="shared" si="367"/>
        <v>-111828.2999998997</v>
      </c>
      <c r="CG99" s="144">
        <f t="shared" si="367"/>
        <v>-92932.900000000373</v>
      </c>
      <c r="CH99" s="144">
        <f t="shared" si="317"/>
        <v>-211569.3</v>
      </c>
      <c r="CI99" s="144">
        <f t="shared" si="368"/>
        <v>-87947.700000000012</v>
      </c>
      <c r="CJ99" s="144">
        <f t="shared" si="368"/>
        <v>-51409.400000000023</v>
      </c>
      <c r="CK99" s="144">
        <f t="shared" si="368"/>
        <v>-88379.699999999837</v>
      </c>
      <c r="CL99" s="144">
        <f t="shared" si="368"/>
        <v>-82631.100000000326</v>
      </c>
      <c r="CM99" s="144">
        <f t="shared" si="368"/>
        <v>-55108.599999999627</v>
      </c>
      <c r="CN99" s="144">
        <f t="shared" si="368"/>
        <v>-160563.60000000009</v>
      </c>
      <c r="CO99" s="144">
        <f t="shared" si="368"/>
        <v>-103871.79999999981</v>
      </c>
      <c r="CP99" s="144">
        <f t="shared" si="368"/>
        <v>-93691.300000000279</v>
      </c>
      <c r="CQ99" s="144">
        <f t="shared" si="368"/>
        <v>-86712</v>
      </c>
      <c r="CR99" s="144">
        <f t="shared" si="368"/>
        <v>-115486.39999999991</v>
      </c>
      <c r="CS99" s="144">
        <f t="shared" si="368"/>
        <v>-197612.69999999972</v>
      </c>
      <c r="CT99" s="144">
        <f t="shared" si="319"/>
        <v>-194534.59999999998</v>
      </c>
      <c r="CU99" s="144">
        <f t="shared" si="369"/>
        <v>-131290.50000000012</v>
      </c>
      <c r="CV99" s="144">
        <f t="shared" si="369"/>
        <v>-80321.59999999986</v>
      </c>
      <c r="CW99" s="144">
        <f t="shared" si="369"/>
        <v>-57443.300000000047</v>
      </c>
      <c r="CX99" s="144">
        <f t="shared" si="369"/>
        <v>-116448</v>
      </c>
      <c r="CY99" s="144">
        <f t="shared" si="369"/>
        <v>-119517.59999999986</v>
      </c>
      <c r="CZ99" s="144">
        <f t="shared" si="369"/>
        <v>-155427.09999999986</v>
      </c>
      <c r="DA99" s="144">
        <f t="shared" si="369"/>
        <v>-90821.400000000373</v>
      </c>
      <c r="DB99" s="144">
        <f t="shared" si="369"/>
        <v>-126702.10000000009</v>
      </c>
      <c r="DC99" s="144">
        <f t="shared" si="369"/>
        <v>-126835.29999999981</v>
      </c>
      <c r="DD99" s="144">
        <f t="shared" si="369"/>
        <v>-152383.39999999991</v>
      </c>
      <c r="DE99" s="144">
        <f t="shared" si="369"/>
        <v>-175273.20000000019</v>
      </c>
      <c r="DF99" s="144">
        <f t="shared" si="321"/>
        <v>-222581.10000000003</v>
      </c>
      <c r="DG99" s="144">
        <f t="shared" si="370"/>
        <v>-66289.499999999942</v>
      </c>
      <c r="DH99" s="144">
        <f t="shared" si="370"/>
        <v>-154556.40000000002</v>
      </c>
      <c r="DI99" s="144">
        <f t="shared" si="370"/>
        <v>-90311</v>
      </c>
      <c r="DJ99" s="144">
        <f t="shared" si="370"/>
        <v>-139623.40000000014</v>
      </c>
      <c r="DK99" s="144">
        <f t="shared" si="370"/>
        <v>-129882.59999999986</v>
      </c>
      <c r="DL99" s="144">
        <f t="shared" si="370"/>
        <v>-127613.10000000009</v>
      </c>
      <c r="DM99" s="144">
        <f t="shared" si="370"/>
        <v>-121709.91999999993</v>
      </c>
      <c r="DN99" s="144">
        <f t="shared" si="370"/>
        <v>-176531.2799999998</v>
      </c>
      <c r="DO99" s="144">
        <f t="shared" si="370"/>
        <v>-118764.30000000075</v>
      </c>
      <c r="DP99" s="144">
        <f t="shared" si="370"/>
        <v>-98492.599999999162</v>
      </c>
      <c r="DQ99" s="144">
        <f t="shared" si="370"/>
        <v>-219808.08279903</v>
      </c>
      <c r="DR99" s="144">
        <f t="shared" si="323"/>
        <v>-194498.59999999998</v>
      </c>
      <c r="DS99" s="144">
        <f t="shared" si="371"/>
        <v>-114820.09999999998</v>
      </c>
      <c r="DT99" s="144">
        <f t="shared" si="371"/>
        <v>-80364.5</v>
      </c>
      <c r="DU99" s="144">
        <f t="shared" si="371"/>
        <v>-105596.19999999995</v>
      </c>
      <c r="DV99" s="144">
        <f t="shared" si="371"/>
        <v>-92012.600000000093</v>
      </c>
      <c r="DW99" s="144">
        <f t="shared" si="371"/>
        <v>-94594.400000000373</v>
      </c>
      <c r="DX99" s="144">
        <f t="shared" si="371"/>
        <v>-114560.89999999944</v>
      </c>
      <c r="DY99" s="144">
        <f t="shared" si="371"/>
        <v>-99037.700000000186</v>
      </c>
      <c r="DZ99" s="144">
        <f t="shared" si="371"/>
        <v>-164871.20000000019</v>
      </c>
      <c r="EA99" s="144">
        <f t="shared" si="371"/>
        <v>-162837.69999999925</v>
      </c>
      <c r="EB99" s="144">
        <f t="shared" si="371"/>
        <v>-129075.90000000037</v>
      </c>
      <c r="EC99" s="144">
        <f t="shared" si="371"/>
        <v>-280682.89951903932</v>
      </c>
      <c r="ED99" s="144">
        <f t="shared" si="325"/>
        <v>-185061</v>
      </c>
      <c r="EE99" s="144">
        <f t="shared" si="372"/>
        <v>-139277.79999999993</v>
      </c>
      <c r="EF99" s="144">
        <f t="shared" si="372"/>
        <v>-85430.400000000023</v>
      </c>
      <c r="EG99" s="144">
        <f t="shared" si="343"/>
        <v>-161150.90629215003</v>
      </c>
      <c r="EH99" s="144">
        <f t="shared" si="343"/>
        <v>-149308.59370784997</v>
      </c>
      <c r="EI99" s="144">
        <f t="shared" si="343"/>
        <v>-85722.999999999767</v>
      </c>
      <c r="EJ99" s="144">
        <f t="shared" si="343"/>
        <v>-150881</v>
      </c>
      <c r="EK99" s="144">
        <f t="shared" si="343"/>
        <v>-101842.40000000037</v>
      </c>
      <c r="EL99" s="144">
        <f t="shared" si="373"/>
        <v>-252180.80000000028</v>
      </c>
      <c r="EM99" s="144">
        <f t="shared" si="373"/>
        <v>-217115.79999999981</v>
      </c>
      <c r="EN99" s="144">
        <f t="shared" si="328"/>
        <v>-124909</v>
      </c>
      <c r="EO99" s="144">
        <f t="shared" si="329"/>
        <v>-365996.70295883063</v>
      </c>
      <c r="EP99" s="144">
        <f t="shared" si="330"/>
        <v>-221005.90000000002</v>
      </c>
      <c r="EQ99" s="144">
        <f t="shared" si="331"/>
        <v>-126895.90000000002</v>
      </c>
      <c r="ER99" s="144">
        <f t="shared" si="332"/>
        <v>-177810.30000000005</v>
      </c>
      <c r="ES99" s="144">
        <f t="shared" si="333"/>
        <v>-144848.02272068011</v>
      </c>
      <c r="ET99" s="144">
        <f t="shared" si="333"/>
        <v>-225332.81063316995</v>
      </c>
      <c r="EU99" s="144">
        <f t="shared" si="333"/>
        <v>-97658.066646149848</v>
      </c>
      <c r="EV99" s="144">
        <f t="shared" si="333"/>
        <v>-160342.19999999972</v>
      </c>
      <c r="EW99" s="144">
        <f t="shared" si="333"/>
        <v>-142799.30000000028</v>
      </c>
      <c r="EX99" s="144">
        <f t="shared" si="345"/>
        <v>-251165.40000000037</v>
      </c>
      <c r="EY99" s="144">
        <f t="shared" si="345"/>
        <v>-211400.89999999991</v>
      </c>
      <c r="EZ99" s="144">
        <f t="shared" si="345"/>
        <v>-165782.50886351103</v>
      </c>
      <c r="FA99" s="144">
        <f t="shared" si="345"/>
        <v>-113470.22362750862</v>
      </c>
      <c r="FB99" s="144">
        <f t="shared" si="335"/>
        <v>-246019.46793913998</v>
      </c>
      <c r="FC99" s="144">
        <f t="shared" si="336"/>
        <v>-141002.83206086006</v>
      </c>
      <c r="FD99" s="144">
        <f t="shared" si="336"/>
        <v>-178977.86710759019</v>
      </c>
      <c r="FE99" s="144">
        <f t="shared" si="336"/>
        <v>-214331.89337801002</v>
      </c>
      <c r="FF99" s="144">
        <f t="shared" si="336"/>
        <v>-202295.14155070926</v>
      </c>
      <c r="FG99" s="144">
        <f t="shared" si="336"/>
        <v>-137570.10662600026</v>
      </c>
      <c r="FH99" s="144">
        <f t="shared" si="346"/>
        <v>-260662.71416771039</v>
      </c>
      <c r="FI99" s="144">
        <f t="shared" si="346"/>
        <v>-106671.2971645603</v>
      </c>
      <c r="FJ99" s="144">
        <f t="shared" si="346"/>
        <v>-216984.61938035907</v>
      </c>
      <c r="FK99" s="144">
        <f t="shared" si="338"/>
        <v>-289496.82261192054</v>
      </c>
      <c r="FL99" s="144">
        <f t="shared" si="339"/>
        <v>-166519.51806807984</v>
      </c>
      <c r="FM99" s="144">
        <f t="shared" si="339"/>
        <v>-356894.65125196148</v>
      </c>
      <c r="FN99" s="144">
        <f t="shared" si="340"/>
        <v>-163666.80000000005</v>
      </c>
      <c r="FO99" s="144">
        <f t="shared" si="341"/>
        <v>-197788.54292480997</v>
      </c>
      <c r="FP99" s="144">
        <f t="shared" si="341"/>
        <v>-196827.91428168979</v>
      </c>
      <c r="FQ99" s="144">
        <f t="shared" si="341"/>
        <v>-228069.01349236001</v>
      </c>
      <c r="FR99" s="144">
        <f t="shared" si="341"/>
        <v>-263066.81322555058</v>
      </c>
      <c r="FS99" s="144">
        <f t="shared" si="341"/>
        <v>-316291.40196506027</v>
      </c>
      <c r="FT99" s="144">
        <f t="shared" si="347"/>
        <v>-265098.23418383906</v>
      </c>
      <c r="FU99" s="144">
        <f t="shared" si="347"/>
        <v>-376254.54760032985</v>
      </c>
      <c r="FV99" s="144">
        <f t="shared" si="347"/>
        <v>-320064.70470305067</v>
      </c>
      <c r="FW99" s="144">
        <f t="shared" si="347"/>
        <v>-171537.84570544073</v>
      </c>
    </row>
    <row r="100" spans="1:179" x14ac:dyDescent="0.25">
      <c r="A100" s="144" t="s">
        <v>180</v>
      </c>
      <c r="B100" s="144">
        <f t="shared" si="303"/>
        <v>-0.41822948999999998</v>
      </c>
      <c r="C100" s="144">
        <f t="shared" si="361"/>
        <v>-1.0103290000000043E-2</v>
      </c>
      <c r="D100" s="144">
        <f t="shared" si="361"/>
        <v>-0.32295480999999998</v>
      </c>
      <c r="E100" s="144">
        <f t="shared" si="361"/>
        <v>0.28446799</v>
      </c>
      <c r="F100" s="144">
        <f t="shared" si="361"/>
        <v>-5.9131299999999887E-3</v>
      </c>
      <c r="G100" s="144">
        <f t="shared" si="361"/>
        <v>0.18037077000000001</v>
      </c>
      <c r="H100" s="144">
        <f t="shared" si="361"/>
        <v>-0.15326107</v>
      </c>
      <c r="I100" s="144">
        <f t="shared" si="361"/>
        <v>0.10835918999999999</v>
      </c>
      <c r="J100" s="144">
        <f t="shared" si="361"/>
        <v>-0.66185247999999997</v>
      </c>
      <c r="K100" s="144">
        <f t="shared" si="361"/>
        <v>0.19650920999999999</v>
      </c>
      <c r="L100" s="144">
        <f t="shared" si="361"/>
        <v>4.4043429999999995E-2</v>
      </c>
      <c r="M100" s="144">
        <f t="shared" si="361"/>
        <v>-0.28904411000000008</v>
      </c>
      <c r="N100" s="144">
        <f t="shared" si="305"/>
        <v>-0.17164083999999999</v>
      </c>
      <c r="O100" s="144">
        <f t="shared" si="362"/>
        <v>7.8375259999999988E-2</v>
      </c>
      <c r="P100" s="144">
        <f t="shared" si="362"/>
        <v>-0.22151435999999997</v>
      </c>
      <c r="Q100" s="144">
        <f t="shared" si="362"/>
        <v>0.3326479</v>
      </c>
      <c r="R100" s="144">
        <f t="shared" si="362"/>
        <v>5.9832009999999991E-2</v>
      </c>
      <c r="S100" s="144">
        <f t="shared" si="362"/>
        <v>0.21036168999999999</v>
      </c>
      <c r="T100" s="144">
        <f t="shared" si="362"/>
        <v>9.1332369999999996E-2</v>
      </c>
      <c r="U100" s="144">
        <f t="shared" si="362"/>
        <v>5.4509330000000022E-2</v>
      </c>
      <c r="V100" s="144">
        <f t="shared" si="362"/>
        <v>-0.44768985</v>
      </c>
      <c r="W100" s="144">
        <f t="shared" si="362"/>
        <v>0.16599535000000001</v>
      </c>
      <c r="X100" s="144">
        <f t="shared" si="362"/>
        <v>4.8971690000000012E-2</v>
      </c>
      <c r="Y100" s="144">
        <f t="shared" si="362"/>
        <v>0.36024997000000003</v>
      </c>
      <c r="Z100" s="144">
        <f t="shared" si="307"/>
        <v>-4.3179189999999999E-2</v>
      </c>
      <c r="AA100" s="144">
        <f t="shared" si="363"/>
        <v>0.12667406</v>
      </c>
      <c r="AB100" s="144">
        <f t="shared" si="363"/>
        <v>0.19694328999999999</v>
      </c>
      <c r="AC100" s="144">
        <f t="shared" si="363"/>
        <v>0.34789851000000005</v>
      </c>
      <c r="AD100" s="144">
        <f t="shared" si="363"/>
        <v>5.9699139999999984E-2</v>
      </c>
      <c r="AE100" s="144">
        <f t="shared" si="363"/>
        <v>0.13615970999999993</v>
      </c>
      <c r="AF100" s="144">
        <f t="shared" si="363"/>
        <v>0.1863097600000001</v>
      </c>
      <c r="AG100" s="144">
        <f t="shared" si="363"/>
        <v>2.328733999999999E-2</v>
      </c>
      <c r="AH100" s="144">
        <f t="shared" si="363"/>
        <v>-0.38276651000000006</v>
      </c>
      <c r="AI100" s="144">
        <f t="shared" si="363"/>
        <v>0.33431345000000001</v>
      </c>
      <c r="AJ100" s="144">
        <f t="shared" si="363"/>
        <v>-0.23604665999999996</v>
      </c>
      <c r="AK100" s="144">
        <f t="shared" si="363"/>
        <v>-0.56555986000000003</v>
      </c>
      <c r="AL100" s="144">
        <f t="shared" si="309"/>
        <v>-0.34429530000000003</v>
      </c>
      <c r="AM100" s="144">
        <f t="shared" si="364"/>
        <v>-0.16976394999999994</v>
      </c>
      <c r="AN100" s="144">
        <f t="shared" si="364"/>
        <v>-9.181364000000003E-2</v>
      </c>
      <c r="AO100" s="144">
        <f t="shared" si="364"/>
        <v>-0.12036389000000003</v>
      </c>
      <c r="AP100" s="144">
        <f t="shared" si="364"/>
        <v>-0.33061746000000003</v>
      </c>
      <c r="AQ100" s="144">
        <f t="shared" si="364"/>
        <v>-0.1197183799999999</v>
      </c>
      <c r="AR100" s="144">
        <f t="shared" si="364"/>
        <v>-0.21054349999999999</v>
      </c>
      <c r="AS100" s="144">
        <f t="shared" si="364"/>
        <v>-0.31251065000000011</v>
      </c>
      <c r="AT100" s="144">
        <f t="shared" si="364"/>
        <v>-0.45139913999999992</v>
      </c>
      <c r="AU100" s="144">
        <f t="shared" si="364"/>
        <v>-4.3782230000000144E-2</v>
      </c>
      <c r="AV100" s="144">
        <f t="shared" si="364"/>
        <v>-0.49616133000000007</v>
      </c>
      <c r="AW100" s="144">
        <f t="shared" si="364"/>
        <v>-0.5796147399999998</v>
      </c>
      <c r="AX100" s="144">
        <f t="shared" si="311"/>
        <v>-0.44337592999999997</v>
      </c>
      <c r="AY100" s="144">
        <f t="shared" si="365"/>
        <v>-0.52878979000000004</v>
      </c>
      <c r="AZ100" s="144">
        <f t="shared" si="365"/>
        <v>-0.36175960000000007</v>
      </c>
      <c r="BA100" s="144">
        <f t="shared" si="365"/>
        <v>-0.16039037</v>
      </c>
      <c r="BB100" s="144">
        <f t="shared" si="365"/>
        <v>-0.32645101999999993</v>
      </c>
      <c r="BC100" s="144">
        <f t="shared" si="365"/>
        <v>-0.23512399999999989</v>
      </c>
      <c r="BD100" s="144">
        <f t="shared" si="365"/>
        <v>-0.28955289999999989</v>
      </c>
      <c r="BE100" s="144">
        <f t="shared" si="365"/>
        <v>-0.21116311000000021</v>
      </c>
      <c r="BF100" s="144">
        <f t="shared" si="365"/>
        <v>-0.55419324999999997</v>
      </c>
      <c r="BG100" s="144">
        <f t="shared" si="365"/>
        <v>-0.17954999999999988</v>
      </c>
      <c r="BH100" s="144">
        <f t="shared" si="365"/>
        <v>-0.59329681000000001</v>
      </c>
      <c r="BI100" s="144">
        <f t="shared" si="365"/>
        <v>-1.1900171099999999</v>
      </c>
      <c r="BJ100" s="144">
        <f t="shared" si="313"/>
        <v>-0.63869076999999996</v>
      </c>
      <c r="BK100" s="144">
        <f t="shared" si="366"/>
        <v>-0.44188516</v>
      </c>
      <c r="BL100" s="144">
        <f t="shared" si="366"/>
        <v>-0.39893718000000011</v>
      </c>
      <c r="BM100" s="144">
        <f t="shared" si="366"/>
        <v>-0.25334835</v>
      </c>
      <c r="BN100" s="144">
        <f t="shared" si="366"/>
        <v>-0.29536280999999986</v>
      </c>
      <c r="BO100" s="144">
        <f t="shared" si="366"/>
        <v>-7.8091849999999852E-2</v>
      </c>
      <c r="BP100" s="144">
        <f t="shared" si="366"/>
        <v>-0.41727627000000034</v>
      </c>
      <c r="BQ100" s="144">
        <f t="shared" si="366"/>
        <v>-0.20942285999999966</v>
      </c>
      <c r="BR100" s="144">
        <f t="shared" si="366"/>
        <v>-0.40041490000000035</v>
      </c>
      <c r="BS100" s="144">
        <f t="shared" si="366"/>
        <v>-0.34678781999999986</v>
      </c>
      <c r="BT100" s="144">
        <f t="shared" si="366"/>
        <v>-0.21512037000000017</v>
      </c>
      <c r="BU100" s="144">
        <f t="shared" si="366"/>
        <v>-0.26037804999999992</v>
      </c>
      <c r="BV100" s="144">
        <f t="shared" si="315"/>
        <v>-0.72617540000000003</v>
      </c>
      <c r="BW100" s="144">
        <f t="shared" si="367"/>
        <v>-0.43994529000000004</v>
      </c>
      <c r="BX100" s="144">
        <f t="shared" si="367"/>
        <v>-0.1835443699999999</v>
      </c>
      <c r="BY100" s="144">
        <f t="shared" si="367"/>
        <v>-0.22121689999999994</v>
      </c>
      <c r="BZ100" s="144">
        <f t="shared" si="367"/>
        <v>-0.25280208000000015</v>
      </c>
      <c r="CA100" s="144">
        <f t="shared" si="367"/>
        <v>-0.2547223799999998</v>
      </c>
      <c r="CB100" s="144">
        <f t="shared" si="367"/>
        <v>-0.35597687000000011</v>
      </c>
      <c r="CC100" s="144">
        <f t="shared" si="367"/>
        <v>-0.39912746999999982</v>
      </c>
      <c r="CD100" s="144">
        <f t="shared" si="367"/>
        <v>-0.31014822000000031</v>
      </c>
      <c r="CE100" s="144">
        <f t="shared" si="367"/>
        <v>-0.26180024999999985</v>
      </c>
      <c r="CF100" s="144">
        <f t="shared" si="367"/>
        <v>-0.47848340999999994</v>
      </c>
      <c r="CG100" s="144">
        <f t="shared" si="367"/>
        <v>-0.39763504999999988</v>
      </c>
      <c r="CH100" s="144">
        <f t="shared" si="317"/>
        <v>-0.85101073999999999</v>
      </c>
      <c r="CI100" s="144">
        <f t="shared" si="368"/>
        <v>-0.35375850000000009</v>
      </c>
      <c r="CJ100" s="144">
        <f t="shared" si="368"/>
        <v>-0.20678781000000002</v>
      </c>
      <c r="CK100" s="144">
        <f t="shared" si="368"/>
        <v>-0.35549615999999995</v>
      </c>
      <c r="CL100" s="144">
        <f t="shared" si="368"/>
        <v>-0.33237314999999978</v>
      </c>
      <c r="CM100" s="144">
        <f t="shared" si="368"/>
        <v>-0.22166737000000003</v>
      </c>
      <c r="CN100" s="144">
        <f t="shared" si="368"/>
        <v>-0.64584675999999996</v>
      </c>
      <c r="CO100" s="144">
        <f t="shared" si="368"/>
        <v>-0.41781118000000017</v>
      </c>
      <c r="CP100" s="144">
        <f t="shared" si="368"/>
        <v>-0.37686140000000012</v>
      </c>
      <c r="CQ100" s="144">
        <f t="shared" si="368"/>
        <v>-0.34878804999999957</v>
      </c>
      <c r="CR100" s="144">
        <f t="shared" si="368"/>
        <v>-0.46452943000000069</v>
      </c>
      <c r="CS100" s="144">
        <f t="shared" si="368"/>
        <v>-0.79487208999999925</v>
      </c>
      <c r="CT100" s="144">
        <f t="shared" si="319"/>
        <v>-0.71449887000000001</v>
      </c>
      <c r="CU100" s="144">
        <f t="shared" si="369"/>
        <v>-0.48221196999999993</v>
      </c>
      <c r="CV100" s="144">
        <f t="shared" si="369"/>
        <v>-0.29501021000000005</v>
      </c>
      <c r="CW100" s="144">
        <f t="shared" si="369"/>
        <v>-0.21098134999999996</v>
      </c>
      <c r="CX100" s="144">
        <f t="shared" si="369"/>
        <v>-0.42769751</v>
      </c>
      <c r="CY100" s="144">
        <f t="shared" si="369"/>
        <v>-0.43897173</v>
      </c>
      <c r="CZ100" s="144">
        <f t="shared" si="369"/>
        <v>-0.57086240000000021</v>
      </c>
      <c r="DA100" s="144">
        <f t="shared" si="369"/>
        <v>-0.33357451999999999</v>
      </c>
      <c r="DB100" s="144">
        <f t="shared" si="369"/>
        <v>-0.46535941999999997</v>
      </c>
      <c r="DC100" s="144">
        <f t="shared" si="369"/>
        <v>-0.46584862999999954</v>
      </c>
      <c r="DD100" s="144">
        <f t="shared" si="369"/>
        <v>-0.55968330000000055</v>
      </c>
      <c r="DE100" s="144">
        <f t="shared" si="369"/>
        <v>-0.64375439999999973</v>
      </c>
      <c r="DF100" s="144">
        <f t="shared" si="321"/>
        <v>-0.76014599999999999</v>
      </c>
      <c r="DG100" s="144">
        <f t="shared" si="370"/>
        <v>-0.22638802999999996</v>
      </c>
      <c r="DH100" s="144">
        <f t="shared" si="370"/>
        <v>-0.52783201000000013</v>
      </c>
      <c r="DI100" s="144">
        <f t="shared" si="370"/>
        <v>-0.30842486999999985</v>
      </c>
      <c r="DJ100" s="144">
        <f t="shared" si="370"/>
        <v>-0.47683369000000009</v>
      </c>
      <c r="DK100" s="144">
        <f t="shared" si="370"/>
        <v>-0.44356748999999995</v>
      </c>
      <c r="DL100" s="144">
        <f t="shared" si="370"/>
        <v>-0.43581681999999988</v>
      </c>
      <c r="DM100" s="144">
        <f t="shared" si="370"/>
        <v>-0.41565662000000003</v>
      </c>
      <c r="DN100" s="144">
        <f t="shared" si="370"/>
        <v>-0.60287933999999987</v>
      </c>
      <c r="DO100" s="144">
        <f t="shared" si="370"/>
        <v>-0.40559690999999987</v>
      </c>
      <c r="DP100" s="144">
        <f t="shared" si="370"/>
        <v>-0.33636619000000056</v>
      </c>
      <c r="DQ100" s="144">
        <f t="shared" si="370"/>
        <v>-0.75067358221807989</v>
      </c>
      <c r="DR100" s="144">
        <f t="shared" si="323"/>
        <v>-0.62652258999999999</v>
      </c>
      <c r="DS100" s="144">
        <f t="shared" si="371"/>
        <v>-0.36986068000000005</v>
      </c>
      <c r="DT100" s="144">
        <f t="shared" si="371"/>
        <v>-0.25887165999999995</v>
      </c>
      <c r="DU100" s="144">
        <f t="shared" si="371"/>
        <v>-0.34014848000000009</v>
      </c>
      <c r="DV100" s="144">
        <f t="shared" si="371"/>
        <v>-0.29639273999999993</v>
      </c>
      <c r="DW100" s="144">
        <f t="shared" si="371"/>
        <v>-0.30470928000000019</v>
      </c>
      <c r="DX100" s="144">
        <f t="shared" si="371"/>
        <v>-0.36902573999999966</v>
      </c>
      <c r="DY100" s="144">
        <f t="shared" si="371"/>
        <v>-0.31902213000000001</v>
      </c>
      <c r="DZ100" s="144">
        <f t="shared" si="371"/>
        <v>-0.53108624000000004</v>
      </c>
      <c r="EA100" s="144">
        <f t="shared" si="371"/>
        <v>-0.52453589000000012</v>
      </c>
      <c r="EB100" s="144">
        <f t="shared" si="371"/>
        <v>-0.4157817399999999</v>
      </c>
      <c r="EC100" s="144">
        <f t="shared" si="371"/>
        <v>-0.88858824286917049</v>
      </c>
      <c r="ED100" s="144">
        <f t="shared" si="325"/>
        <v>-0.56647681000000005</v>
      </c>
      <c r="EE100" s="144">
        <f t="shared" si="372"/>
        <v>-0.42633316999999993</v>
      </c>
      <c r="EF100" s="144">
        <f t="shared" si="372"/>
        <v>-0.26150480000000009</v>
      </c>
      <c r="EG100" s="144">
        <f t="shared" si="343"/>
        <v>-0.49328701999999991</v>
      </c>
      <c r="EH100" s="144">
        <f t="shared" si="343"/>
        <v>-0.45703804000000003</v>
      </c>
      <c r="EI100" s="144">
        <f t="shared" si="343"/>
        <v>-0.2624004499999999</v>
      </c>
      <c r="EJ100" s="144">
        <f t="shared" si="343"/>
        <v>-0.46185089000000001</v>
      </c>
      <c r="EK100" s="144">
        <f t="shared" si="343"/>
        <v>-0.31174239000000004</v>
      </c>
      <c r="EL100" s="144">
        <f t="shared" si="373"/>
        <v>-0.77193235000000016</v>
      </c>
      <c r="EM100" s="144">
        <f t="shared" si="373"/>
        <v>-0.66459742999999971</v>
      </c>
      <c r="EN100" s="144">
        <f t="shared" si="328"/>
        <v>-0.38234988000000047</v>
      </c>
      <c r="EO100" s="144">
        <f t="shared" si="329"/>
        <v>-1.0555510845702498</v>
      </c>
      <c r="EP100" s="144">
        <f t="shared" si="330"/>
        <v>-0.63160605999999997</v>
      </c>
      <c r="EQ100" s="144">
        <f t="shared" si="331"/>
        <v>-0.36265195000000006</v>
      </c>
      <c r="ER100" s="144">
        <f t="shared" si="332"/>
        <v>-0.50815865999999987</v>
      </c>
      <c r="ES100" s="144">
        <f t="shared" si="333"/>
        <v>-0.41203308000000005</v>
      </c>
      <c r="ET100" s="144">
        <f t="shared" si="333"/>
        <v>-0.64397235000000008</v>
      </c>
      <c r="EU100" s="144">
        <f t="shared" si="333"/>
        <v>-0.28101719000000003</v>
      </c>
      <c r="EV100" s="144">
        <f t="shared" si="333"/>
        <v>-0.45823710999999978</v>
      </c>
      <c r="EW100" s="144">
        <f t="shared" si="333"/>
        <v>-0.40810179000000035</v>
      </c>
      <c r="EX100" s="144">
        <f t="shared" si="345"/>
        <v>-0.71779797999999939</v>
      </c>
      <c r="EY100" s="144">
        <f t="shared" si="345"/>
        <v>-0.69415623000000082</v>
      </c>
      <c r="EZ100" s="144">
        <f t="shared" si="345"/>
        <v>-0.44781494731282923</v>
      </c>
      <c r="FA100" s="144">
        <f t="shared" si="345"/>
        <v>-0.26911769723774004</v>
      </c>
      <c r="FB100" s="144">
        <f t="shared" si="335"/>
        <v>-0.678122471204748</v>
      </c>
      <c r="FC100" s="144">
        <f t="shared" si="336"/>
        <v>-2.845599231229301E-2</v>
      </c>
      <c r="FD100" s="144">
        <f t="shared" si="336"/>
        <v>-0.80512656625761092</v>
      </c>
      <c r="FE100" s="144">
        <f t="shared" si="336"/>
        <v>0</v>
      </c>
      <c r="FF100" s="144">
        <f t="shared" si="336"/>
        <v>-1.1127508803758379</v>
      </c>
      <c r="FG100" s="144">
        <f t="shared" si="336"/>
        <v>-0.3674299659590603</v>
      </c>
      <c r="FH100" s="144">
        <f t="shared" si="346"/>
        <v>-0.79858450015830007</v>
      </c>
      <c r="FI100" s="144">
        <f t="shared" si="346"/>
        <v>-0.29281345336629938</v>
      </c>
      <c r="FJ100" s="144">
        <f t="shared" si="346"/>
        <v>-0.59562429085417001</v>
      </c>
      <c r="FK100" s="144">
        <f t="shared" si="338"/>
        <v>-0.79467079355750059</v>
      </c>
      <c r="FL100" s="144">
        <f t="shared" si="339"/>
        <v>-0.45709723641202959</v>
      </c>
      <c r="FM100" s="144">
        <f t="shared" si="339"/>
        <v>-1.0083022402991304</v>
      </c>
      <c r="FN100" s="144">
        <f t="shared" si="340"/>
        <v>-0.42749962735777702</v>
      </c>
      <c r="FO100" s="144">
        <f t="shared" si="341"/>
        <v>0.174771649389654</v>
      </c>
      <c r="FP100" s="144">
        <f t="shared" si="341"/>
        <v>-1.2055150754899069</v>
      </c>
      <c r="FQ100" s="144">
        <f t="shared" si="341"/>
        <v>-0.75454159477706018</v>
      </c>
      <c r="FR100" s="144">
        <f t="shared" si="341"/>
        <v>-0.74026645239833977</v>
      </c>
      <c r="FS100" s="144">
        <f t="shared" si="341"/>
        <v>-0.89003972483608029</v>
      </c>
      <c r="FT100" s="144">
        <f t="shared" si="347"/>
        <v>-0.8881082118164394</v>
      </c>
      <c r="FU100" s="144">
        <f t="shared" si="347"/>
        <v>-1.0915658786158104</v>
      </c>
      <c r="FV100" s="144">
        <f t="shared" si="347"/>
        <v>-0.92855146291602964</v>
      </c>
      <c r="FW100" s="144">
        <f t="shared" si="347"/>
        <v>-0.41659561520263999</v>
      </c>
    </row>
    <row r="101" spans="1:179" x14ac:dyDescent="0.25">
      <c r="A101" s="144" t="s">
        <v>181</v>
      </c>
      <c r="B101" s="144">
        <f t="shared" si="303"/>
        <v>0</v>
      </c>
      <c r="C101" s="144">
        <f t="shared" si="361"/>
        <v>0</v>
      </c>
      <c r="D101" s="144">
        <f t="shared" si="361"/>
        <v>0</v>
      </c>
      <c r="E101" s="144">
        <f t="shared" si="361"/>
        <v>0</v>
      </c>
      <c r="F101" s="144">
        <f t="shared" si="361"/>
        <v>0</v>
      </c>
      <c r="G101" s="144">
        <f t="shared" si="361"/>
        <v>0</v>
      </c>
      <c r="H101" s="144">
        <f t="shared" si="361"/>
        <v>0</v>
      </c>
      <c r="I101" s="144">
        <f t="shared" si="361"/>
        <v>0</v>
      </c>
      <c r="J101" s="144">
        <f t="shared" si="361"/>
        <v>0</v>
      </c>
      <c r="K101" s="144">
        <f t="shared" si="361"/>
        <v>0</v>
      </c>
      <c r="L101" s="144">
        <f t="shared" si="361"/>
        <v>0</v>
      </c>
      <c r="M101" s="144">
        <f t="shared" si="361"/>
        <v>0</v>
      </c>
      <c r="N101" s="144">
        <f t="shared" si="305"/>
        <v>0</v>
      </c>
      <c r="O101" s="144">
        <f t="shared" si="362"/>
        <v>0</v>
      </c>
      <c r="P101" s="144">
        <f t="shared" si="362"/>
        <v>0</v>
      </c>
      <c r="Q101" s="144">
        <f t="shared" si="362"/>
        <v>0</v>
      </c>
      <c r="R101" s="144">
        <f t="shared" si="362"/>
        <v>0</v>
      </c>
      <c r="S101" s="144">
        <f t="shared" si="362"/>
        <v>0</v>
      </c>
      <c r="T101" s="144">
        <f t="shared" si="362"/>
        <v>0</v>
      </c>
      <c r="U101" s="144">
        <f t="shared" si="362"/>
        <v>0</v>
      </c>
      <c r="V101" s="144">
        <f t="shared" si="362"/>
        <v>0</v>
      </c>
      <c r="W101" s="144">
        <f t="shared" si="362"/>
        <v>0</v>
      </c>
      <c r="X101" s="144">
        <f t="shared" si="362"/>
        <v>0</v>
      </c>
      <c r="Y101" s="144">
        <f t="shared" si="362"/>
        <v>0</v>
      </c>
      <c r="Z101" s="144">
        <f t="shared" si="307"/>
        <v>0</v>
      </c>
      <c r="AA101" s="144">
        <f t="shared" si="363"/>
        <v>0</v>
      </c>
      <c r="AB101" s="144">
        <f t="shared" si="363"/>
        <v>0</v>
      </c>
      <c r="AC101" s="144">
        <f t="shared" si="363"/>
        <v>0</v>
      </c>
      <c r="AD101" s="144">
        <f t="shared" si="363"/>
        <v>0</v>
      </c>
      <c r="AE101" s="144">
        <f t="shared" si="363"/>
        <v>0</v>
      </c>
      <c r="AF101" s="144">
        <f t="shared" si="363"/>
        <v>0</v>
      </c>
      <c r="AG101" s="144">
        <f t="shared" si="363"/>
        <v>0</v>
      </c>
      <c r="AH101" s="144">
        <f t="shared" si="363"/>
        <v>0</v>
      </c>
      <c r="AI101" s="144">
        <f t="shared" si="363"/>
        <v>0</v>
      </c>
      <c r="AJ101" s="144">
        <f t="shared" si="363"/>
        <v>0</v>
      </c>
      <c r="AK101" s="144">
        <f t="shared" si="363"/>
        <v>0</v>
      </c>
      <c r="AL101" s="144">
        <f t="shared" si="309"/>
        <v>8191.8999999999942</v>
      </c>
      <c r="AM101" s="144">
        <f t="shared" si="364"/>
        <v>5434.6000000000058</v>
      </c>
      <c r="AN101" s="144">
        <f t="shared" si="364"/>
        <v>1123.2999999999302</v>
      </c>
      <c r="AO101" s="144">
        <f t="shared" si="364"/>
        <v>3539</v>
      </c>
      <c r="AP101" s="144">
        <f t="shared" si="364"/>
        <v>169656.40000000002</v>
      </c>
      <c r="AQ101" s="144">
        <f t="shared" si="364"/>
        <v>404.10000000009313</v>
      </c>
      <c r="AR101" s="144">
        <f t="shared" si="364"/>
        <v>-5281.3999999999069</v>
      </c>
      <c r="AS101" s="144">
        <f t="shared" si="364"/>
        <v>-15.100000000093132</v>
      </c>
      <c r="AT101" s="144">
        <f t="shared" si="364"/>
        <v>6574.1999999999534</v>
      </c>
      <c r="AU101" s="144">
        <f t="shared" si="364"/>
        <v>7485.8999999999069</v>
      </c>
      <c r="AV101" s="144">
        <f t="shared" si="364"/>
        <v>-12665.59999999986</v>
      </c>
      <c r="AW101" s="144">
        <f t="shared" si="364"/>
        <v>-59984.499999999767</v>
      </c>
      <c r="AX101" s="144">
        <f t="shared" si="311"/>
        <v>12465.900000000023</v>
      </c>
      <c r="AY101" s="144">
        <f t="shared" si="365"/>
        <v>-20641.399999999965</v>
      </c>
      <c r="AZ101" s="144">
        <f t="shared" si="365"/>
        <v>7101.7999999999302</v>
      </c>
      <c r="BA101" s="144">
        <f t="shared" si="365"/>
        <v>1274.1999999998952</v>
      </c>
      <c r="BB101" s="144">
        <f t="shared" si="365"/>
        <v>-16555</v>
      </c>
      <c r="BC101" s="144">
        <f t="shared" si="365"/>
        <v>-20746.399999999965</v>
      </c>
      <c r="BD101" s="144">
        <f t="shared" si="365"/>
        <v>32612.799999989977</v>
      </c>
      <c r="BE101" s="144">
        <f t="shared" si="365"/>
        <v>5530.5000000100117</v>
      </c>
      <c r="BF101" s="144">
        <f t="shared" si="365"/>
        <v>-23237.499999999884</v>
      </c>
      <c r="BG101" s="144">
        <f t="shared" si="365"/>
        <v>15534.300000000163</v>
      </c>
      <c r="BH101" s="144">
        <f t="shared" si="365"/>
        <v>-34396.699999999953</v>
      </c>
      <c r="BI101" s="144">
        <f t="shared" si="365"/>
        <v>22640.099999999627</v>
      </c>
      <c r="BJ101" s="144">
        <f t="shared" si="313"/>
        <v>-8957.8999999999942</v>
      </c>
      <c r="BK101" s="144">
        <f t="shared" si="366"/>
        <v>8957.9000000000524</v>
      </c>
      <c r="BL101" s="144">
        <f t="shared" si="366"/>
        <v>-15704.300000000105</v>
      </c>
      <c r="BM101" s="144">
        <f t="shared" si="366"/>
        <v>11554.299999900104</v>
      </c>
      <c r="BN101" s="144">
        <f t="shared" si="366"/>
        <v>-8144.3999998999643</v>
      </c>
      <c r="BO101" s="144">
        <f t="shared" si="366"/>
        <v>26863.899999999732</v>
      </c>
      <c r="BP101" s="144">
        <f t="shared" si="366"/>
        <v>-23116.700000009791</v>
      </c>
      <c r="BQ101" s="144">
        <f t="shared" si="366"/>
        <v>-5349.1999999899417</v>
      </c>
      <c r="BR101" s="144">
        <f t="shared" si="366"/>
        <v>15780.09999999986</v>
      </c>
      <c r="BS101" s="144">
        <f t="shared" si="366"/>
        <v>-44490.800000000047</v>
      </c>
      <c r="BT101" s="144">
        <f t="shared" si="366"/>
        <v>-24431.499999999767</v>
      </c>
      <c r="BU101" s="144">
        <f t="shared" si="366"/>
        <v>42572.89999999979</v>
      </c>
      <c r="BV101" s="144">
        <f t="shared" si="315"/>
        <v>0</v>
      </c>
      <c r="BW101" s="144">
        <f t="shared" si="367"/>
        <v>-0.20000000001164153</v>
      </c>
      <c r="BX101" s="144">
        <f t="shared" si="367"/>
        <v>-39418.499999999942</v>
      </c>
      <c r="BY101" s="144">
        <f t="shared" si="367"/>
        <v>39418.799999899988</v>
      </c>
      <c r="BZ101" s="144">
        <f t="shared" si="367"/>
        <v>9.0105459094047546E-8</v>
      </c>
      <c r="CA101" s="144">
        <f t="shared" si="367"/>
        <v>9.9999999802093953E-2</v>
      </c>
      <c r="CB101" s="144">
        <f t="shared" si="367"/>
        <v>0.19999991031363606</v>
      </c>
      <c r="CC101" s="144">
        <f t="shared" si="367"/>
        <v>-185.70000000018626</v>
      </c>
      <c r="CD101" s="144">
        <f t="shared" si="367"/>
        <v>185</v>
      </c>
      <c r="CE101" s="144">
        <f t="shared" si="367"/>
        <v>0.59999999962747097</v>
      </c>
      <c r="CF101" s="144">
        <f t="shared" si="367"/>
        <v>-0.29999989969655871</v>
      </c>
      <c r="CG101" s="144">
        <f t="shared" si="367"/>
        <v>2433.0999999996275</v>
      </c>
      <c r="CH101" s="144">
        <f t="shared" si="317"/>
        <v>-9.9999999976716936E-2</v>
      </c>
      <c r="CI101" s="144">
        <f t="shared" si="368"/>
        <v>0.19999999995343387</v>
      </c>
      <c r="CJ101" s="144">
        <f t="shared" si="368"/>
        <v>0.20000000001164153</v>
      </c>
      <c r="CK101" s="144">
        <f t="shared" si="368"/>
        <v>-0.29999999987194315</v>
      </c>
      <c r="CL101" s="144">
        <f t="shared" si="368"/>
        <v>-0.20000000030267984</v>
      </c>
      <c r="CM101" s="144">
        <f t="shared" si="368"/>
        <v>0.40000000037252903</v>
      </c>
      <c r="CN101" s="144">
        <f t="shared" si="368"/>
        <v>-0.60000000009313226</v>
      </c>
      <c r="CO101" s="144">
        <f t="shared" si="368"/>
        <v>0.70000000018626451</v>
      </c>
      <c r="CP101" s="144">
        <f t="shared" si="368"/>
        <v>0.19999999972060323</v>
      </c>
      <c r="CQ101" s="144">
        <f t="shared" si="368"/>
        <v>0</v>
      </c>
      <c r="CR101" s="144">
        <f t="shared" si="368"/>
        <v>-0.69999999995343387</v>
      </c>
      <c r="CS101" s="144">
        <f t="shared" si="368"/>
        <v>0.30000000027939677</v>
      </c>
      <c r="CT101" s="144">
        <f t="shared" si="319"/>
        <v>-9.9999999976716936E-2</v>
      </c>
      <c r="CU101" s="144">
        <f t="shared" si="369"/>
        <v>9.9999999860301614E-2</v>
      </c>
      <c r="CV101" s="144">
        <f t="shared" si="369"/>
        <v>-0.69999999983701855</v>
      </c>
      <c r="CW101" s="144">
        <f t="shared" si="369"/>
        <v>0.69999999995343387</v>
      </c>
      <c r="CX101" s="144">
        <f t="shared" si="369"/>
        <v>0</v>
      </c>
      <c r="CY101" s="144">
        <f t="shared" si="369"/>
        <v>-9.9999999860301614E-2</v>
      </c>
      <c r="CZ101" s="144">
        <f t="shared" si="369"/>
        <v>-9.9999999860301614E-2</v>
      </c>
      <c r="DA101" s="144">
        <f t="shared" si="369"/>
        <v>0.19999999960418791</v>
      </c>
      <c r="DB101" s="144">
        <f t="shared" si="369"/>
        <v>-1.1641532182693481E-10</v>
      </c>
      <c r="DC101" s="144">
        <f t="shared" si="369"/>
        <v>0.50000000023283064</v>
      </c>
      <c r="DD101" s="144">
        <f t="shared" si="369"/>
        <v>-0.39999999990686774</v>
      </c>
      <c r="DE101" s="144">
        <f t="shared" si="369"/>
        <v>1142.4999999997672</v>
      </c>
      <c r="DF101" s="144">
        <f t="shared" si="321"/>
        <v>9.9999999976716936E-2</v>
      </c>
      <c r="DG101" s="144">
        <f t="shared" si="370"/>
        <v>0.1000000000349246</v>
      </c>
      <c r="DH101" s="144">
        <f t="shared" si="370"/>
        <v>-2528.2000000000116</v>
      </c>
      <c r="DI101" s="144">
        <f t="shared" si="370"/>
        <v>2528.0999999999767</v>
      </c>
      <c r="DJ101" s="144">
        <f t="shared" si="370"/>
        <v>-0.40000000013969839</v>
      </c>
      <c r="DK101" s="144">
        <f t="shared" si="370"/>
        <v>0.40000000013969839</v>
      </c>
      <c r="DL101" s="144">
        <f t="shared" si="370"/>
        <v>-0.20000000006984919</v>
      </c>
      <c r="DM101" s="144">
        <f t="shared" si="370"/>
        <v>0.38000000012107193</v>
      </c>
      <c r="DN101" s="144">
        <f t="shared" si="370"/>
        <v>-0.17999999993480742</v>
      </c>
      <c r="DO101" s="144">
        <f t="shared" si="370"/>
        <v>9.9999999394640326E-2</v>
      </c>
      <c r="DP101" s="144">
        <f t="shared" si="370"/>
        <v>-9.9999999161809683E-2</v>
      </c>
      <c r="DQ101" s="144">
        <f t="shared" si="370"/>
        <v>-0.11183003499172628</v>
      </c>
      <c r="DR101" s="144">
        <f t="shared" si="323"/>
        <v>-9.9999999976716936E-2</v>
      </c>
      <c r="DS101" s="144">
        <f t="shared" si="371"/>
        <v>0.20000000001164153</v>
      </c>
      <c r="DT101" s="144">
        <f t="shared" si="371"/>
        <v>0</v>
      </c>
      <c r="DU101" s="144">
        <f t="shared" si="371"/>
        <v>-0.19999999995343387</v>
      </c>
      <c r="DV101" s="144">
        <f t="shared" si="371"/>
        <v>9.9999999918509275E-2</v>
      </c>
      <c r="DW101" s="144">
        <f t="shared" si="371"/>
        <v>0.19999999960418791</v>
      </c>
      <c r="DX101" s="144">
        <f t="shared" si="371"/>
        <v>-0.49999999941792339</v>
      </c>
      <c r="DY101" s="144">
        <f t="shared" si="371"/>
        <v>0.39999999979045242</v>
      </c>
      <c r="DZ101" s="144">
        <f t="shared" si="371"/>
        <v>-0.20000000006984919</v>
      </c>
      <c r="EA101" s="144">
        <f t="shared" si="371"/>
        <v>0.10000000055879354</v>
      </c>
      <c r="EB101" s="144">
        <f t="shared" si="371"/>
        <v>9.999999962747097E-2</v>
      </c>
      <c r="EC101" s="144">
        <f t="shared" si="371"/>
        <v>-0.1066590475384146</v>
      </c>
      <c r="ED101" s="144">
        <f t="shared" si="325"/>
        <v>0</v>
      </c>
      <c r="EE101" s="144">
        <f t="shared" si="372"/>
        <v>-0.19999999995343387</v>
      </c>
      <c r="EF101" s="144">
        <f t="shared" si="372"/>
        <v>1.2999999999883585</v>
      </c>
      <c r="EG101" s="144">
        <f t="shared" si="343"/>
        <v>-1.0062921500648372</v>
      </c>
      <c r="EH101" s="144">
        <f t="shared" si="343"/>
        <v>-0.29370784992352128</v>
      </c>
      <c r="EI101" s="144">
        <f t="shared" si="343"/>
        <v>0.10000000020954758</v>
      </c>
      <c r="EJ101" s="144">
        <f t="shared" si="343"/>
        <v>0.40000000002328306</v>
      </c>
      <c r="EK101" s="144">
        <f t="shared" si="343"/>
        <v>-0.40000000037252903</v>
      </c>
      <c r="EL101" s="144">
        <f t="shared" si="373"/>
        <v>-2.3283064365386963E-10</v>
      </c>
      <c r="EM101" s="144">
        <f t="shared" si="373"/>
        <v>-0.19999999995343387</v>
      </c>
      <c r="EN101" s="144">
        <f t="shared" si="328"/>
        <v>0.30000000004656613</v>
      </c>
      <c r="EO101" s="144">
        <f t="shared" si="329"/>
        <v>-3.5517159849405289E-2</v>
      </c>
      <c r="EP101" s="144">
        <f t="shared" si="330"/>
        <v>-2.9103830456733704E-11</v>
      </c>
      <c r="EQ101" s="144">
        <f t="shared" si="331"/>
        <v>-2.9103830456733704E-11</v>
      </c>
      <c r="ER101" s="144">
        <f t="shared" si="332"/>
        <v>673.29999999998836</v>
      </c>
      <c r="ES101" s="144">
        <f t="shared" si="333"/>
        <v>-673.42765629291534</v>
      </c>
      <c r="ET101" s="144">
        <f t="shared" si="333"/>
        <v>9.4302442856132984E-2</v>
      </c>
      <c r="EU101" s="144">
        <f t="shared" si="333"/>
        <v>3.3353850129060447E-2</v>
      </c>
      <c r="EV101" s="144">
        <f t="shared" si="333"/>
        <v>-1.1999999997206032</v>
      </c>
      <c r="EW101" s="144">
        <f t="shared" si="333"/>
        <v>1.3999999996740371</v>
      </c>
      <c r="EX101" s="144">
        <f t="shared" si="345"/>
        <v>-0.20000000041909516</v>
      </c>
      <c r="EY101" s="144">
        <f t="shared" si="345"/>
        <v>0.10000000009313226</v>
      </c>
      <c r="EZ101" s="144">
        <f t="shared" si="345"/>
        <v>-0.11313569871708751</v>
      </c>
      <c r="FA101" s="144">
        <f t="shared" si="345"/>
        <v>2.1814203588292003E-2</v>
      </c>
      <c r="FB101" s="144">
        <f t="shared" si="335"/>
        <v>5.887108322349377E-2</v>
      </c>
      <c r="FC101" s="144">
        <f t="shared" si="336"/>
        <v>-5.8871083281701431E-2</v>
      </c>
      <c r="FD101" s="144">
        <f t="shared" si="336"/>
        <v>-1.1802728695329279E-2</v>
      </c>
      <c r="FE101" s="144">
        <f t="shared" si="336"/>
        <v>5.179724283516407E-2</v>
      </c>
      <c r="FF101" s="144">
        <f t="shared" si="336"/>
        <v>-3.9994514081627131E-2</v>
      </c>
      <c r="FG101" s="144">
        <f t="shared" si="336"/>
        <v>-1.9102727063000202E-2</v>
      </c>
      <c r="FH101" s="144">
        <f t="shared" si="346"/>
        <v>-3.0419249087572098E-2</v>
      </c>
      <c r="FI101" s="144">
        <f t="shared" si="346"/>
        <v>7.6306526781991124E-2</v>
      </c>
      <c r="FJ101" s="144">
        <f t="shared" si="346"/>
        <v>-5.3734255488961935E-2</v>
      </c>
      <c r="FK101" s="144">
        <f t="shared" si="338"/>
        <v>0.11468602647073567</v>
      </c>
      <c r="FL101" s="144">
        <f t="shared" si="339"/>
        <v>-7.6847500167787075E-2</v>
      </c>
      <c r="FM101" s="144">
        <f t="shared" si="339"/>
        <v>6828.2299902113155</v>
      </c>
      <c r="FN101" s="144">
        <f t="shared" si="340"/>
        <v>-0.1000000000349246</v>
      </c>
      <c r="FO101" s="144">
        <f t="shared" si="341"/>
        <v>2.5203530851285905E-2</v>
      </c>
      <c r="FP101" s="144">
        <f t="shared" si="341"/>
        <v>0.14511844213120639</v>
      </c>
      <c r="FQ101" s="144">
        <f t="shared" si="341"/>
        <v>-4.0983788669109344E-2</v>
      </c>
      <c r="FR101" s="144">
        <f t="shared" si="341"/>
        <v>-1.9035763572901487E-2</v>
      </c>
      <c r="FS101" s="144">
        <f t="shared" si="341"/>
        <v>-2.5788400322198868E-2</v>
      </c>
      <c r="FT101" s="144">
        <f t="shared" si="347"/>
        <v>-1.6675828024744987E-2</v>
      </c>
      <c r="FU101" s="144">
        <f t="shared" si="347"/>
        <v>0.10387505823746324</v>
      </c>
      <c r="FV101" s="144">
        <f t="shared" si="347"/>
        <v>-6.4849354326725006E-2</v>
      </c>
      <c r="FW101" s="144">
        <f t="shared" si="347"/>
        <v>-1.2347937095910311E-2</v>
      </c>
    </row>
    <row r="102" spans="1:179" x14ac:dyDescent="0.25">
      <c r="A102" s="144" t="s">
        <v>182</v>
      </c>
      <c r="B102" s="144">
        <f t="shared" si="303"/>
        <v>0</v>
      </c>
      <c r="C102" s="144">
        <f t="shared" si="361"/>
        <v>0</v>
      </c>
      <c r="D102" s="144">
        <f t="shared" si="361"/>
        <v>0</v>
      </c>
      <c r="E102" s="144">
        <f t="shared" si="361"/>
        <v>0</v>
      </c>
      <c r="F102" s="144">
        <f t="shared" si="361"/>
        <v>0</v>
      </c>
      <c r="G102" s="144">
        <f t="shared" si="361"/>
        <v>0</v>
      </c>
      <c r="H102" s="144">
        <f t="shared" si="361"/>
        <v>0</v>
      </c>
      <c r="I102" s="144">
        <f t="shared" si="361"/>
        <v>0</v>
      </c>
      <c r="J102" s="144">
        <f t="shared" si="361"/>
        <v>0</v>
      </c>
      <c r="K102" s="144">
        <f t="shared" si="361"/>
        <v>0</v>
      </c>
      <c r="L102" s="144">
        <f t="shared" si="361"/>
        <v>0</v>
      </c>
      <c r="M102" s="144">
        <f t="shared" si="361"/>
        <v>0</v>
      </c>
      <c r="N102" s="144">
        <f t="shared" si="305"/>
        <v>0</v>
      </c>
      <c r="O102" s="144">
        <f t="shared" si="362"/>
        <v>0</v>
      </c>
      <c r="P102" s="144">
        <f t="shared" si="362"/>
        <v>0</v>
      </c>
      <c r="Q102" s="144">
        <f t="shared" si="362"/>
        <v>0</v>
      </c>
      <c r="R102" s="144">
        <f t="shared" si="362"/>
        <v>0</v>
      </c>
      <c r="S102" s="144">
        <f t="shared" si="362"/>
        <v>0</v>
      </c>
      <c r="T102" s="144">
        <f t="shared" si="362"/>
        <v>0</v>
      </c>
      <c r="U102" s="144">
        <f t="shared" si="362"/>
        <v>0</v>
      </c>
      <c r="V102" s="144">
        <f t="shared" si="362"/>
        <v>0</v>
      </c>
      <c r="W102" s="144">
        <f t="shared" si="362"/>
        <v>0</v>
      </c>
      <c r="X102" s="144">
        <f t="shared" si="362"/>
        <v>0</v>
      </c>
      <c r="Y102" s="144">
        <f t="shared" si="362"/>
        <v>0</v>
      </c>
      <c r="Z102" s="144">
        <f t="shared" si="307"/>
        <v>0</v>
      </c>
      <c r="AA102" s="144">
        <f t="shared" si="363"/>
        <v>0</v>
      </c>
      <c r="AB102" s="144">
        <f t="shared" si="363"/>
        <v>0</v>
      </c>
      <c r="AC102" s="144">
        <f t="shared" si="363"/>
        <v>0</v>
      </c>
      <c r="AD102" s="144">
        <f t="shared" si="363"/>
        <v>0</v>
      </c>
      <c r="AE102" s="144">
        <f t="shared" si="363"/>
        <v>0</v>
      </c>
      <c r="AF102" s="144">
        <f t="shared" si="363"/>
        <v>0</v>
      </c>
      <c r="AG102" s="144">
        <f t="shared" si="363"/>
        <v>0</v>
      </c>
      <c r="AH102" s="144">
        <f t="shared" si="363"/>
        <v>0</v>
      </c>
      <c r="AI102" s="144">
        <f t="shared" si="363"/>
        <v>0</v>
      </c>
      <c r="AJ102" s="144">
        <f t="shared" si="363"/>
        <v>0</v>
      </c>
      <c r="AK102" s="144">
        <f t="shared" si="363"/>
        <v>0</v>
      </c>
      <c r="AL102" s="144">
        <f t="shared" si="309"/>
        <v>68516</v>
      </c>
      <c r="AM102" s="144">
        <f t="shared" si="364"/>
        <v>35179</v>
      </c>
      <c r="AN102" s="144">
        <f t="shared" si="364"/>
        <v>17210</v>
      </c>
      <c r="AO102" s="144">
        <f t="shared" si="364"/>
        <v>24628</v>
      </c>
      <c r="AP102" s="144">
        <f t="shared" si="364"/>
        <v>227584</v>
      </c>
      <c r="AQ102" s="144">
        <f t="shared" si="364"/>
        <v>21380</v>
      </c>
      <c r="AR102" s="144">
        <f t="shared" si="364"/>
        <v>31608</v>
      </c>
      <c r="AS102" s="144">
        <f t="shared" si="364"/>
        <v>54740</v>
      </c>
      <c r="AT102" s="144">
        <f t="shared" si="364"/>
        <v>85664</v>
      </c>
      <c r="AU102" s="144">
        <f t="shared" si="364"/>
        <v>15157</v>
      </c>
      <c r="AV102" s="144">
        <f t="shared" si="364"/>
        <v>74267</v>
      </c>
      <c r="AW102" s="144">
        <f t="shared" si="364"/>
        <v>41570</v>
      </c>
      <c r="AX102" s="144">
        <f t="shared" si="311"/>
        <v>99354</v>
      </c>
      <c r="AY102" s="144">
        <f t="shared" si="365"/>
        <v>82985.200000000012</v>
      </c>
      <c r="AZ102" s="144">
        <f t="shared" si="365"/>
        <v>77995.599999999977</v>
      </c>
      <c r="BA102" s="144">
        <f t="shared" si="365"/>
        <v>32705.799999999988</v>
      </c>
      <c r="BB102" s="144">
        <f t="shared" si="365"/>
        <v>47419.400000000023</v>
      </c>
      <c r="BC102" s="144">
        <f t="shared" si="365"/>
        <v>25330.700000000012</v>
      </c>
      <c r="BD102" s="144">
        <f t="shared" si="365"/>
        <v>89356.299999999988</v>
      </c>
      <c r="BE102" s="144">
        <f t="shared" si="365"/>
        <v>46912</v>
      </c>
      <c r="BF102" s="144">
        <f t="shared" si="365"/>
        <v>85367.400000000023</v>
      </c>
      <c r="BG102" s="144">
        <f t="shared" si="365"/>
        <v>50720.599999999977</v>
      </c>
      <c r="BH102" s="144">
        <f t="shared" si="365"/>
        <v>81871.300000000047</v>
      </c>
      <c r="BI102" s="144">
        <f t="shared" si="365"/>
        <v>255847</v>
      </c>
      <c r="BJ102" s="144">
        <f t="shared" si="313"/>
        <v>127535</v>
      </c>
      <c r="BK102" s="144">
        <f t="shared" si="366"/>
        <v>103392</v>
      </c>
      <c r="BL102" s="144">
        <f t="shared" si="366"/>
        <v>69551.5</v>
      </c>
      <c r="BM102" s="144">
        <f t="shared" si="366"/>
        <v>65696.700000000012</v>
      </c>
      <c r="BN102" s="144">
        <f t="shared" si="366"/>
        <v>54976.799999999988</v>
      </c>
      <c r="BO102" s="144">
        <f t="shared" si="366"/>
        <v>43552.700000000012</v>
      </c>
      <c r="BP102" s="144">
        <f t="shared" si="366"/>
        <v>66058.299999999988</v>
      </c>
      <c r="BQ102" s="144">
        <f t="shared" si="366"/>
        <v>39406</v>
      </c>
      <c r="BR102" s="144">
        <f t="shared" si="366"/>
        <v>101351.69999999995</v>
      </c>
      <c r="BS102" s="144">
        <f t="shared" si="366"/>
        <v>29620.300000000047</v>
      </c>
      <c r="BT102" s="144">
        <f t="shared" si="366"/>
        <v>21541.300000000047</v>
      </c>
      <c r="BU102" s="144">
        <f t="shared" si="366"/>
        <v>98217.599999999977</v>
      </c>
      <c r="BV102" s="144">
        <f t="shared" si="315"/>
        <v>169717.4</v>
      </c>
      <c r="BW102" s="144">
        <f t="shared" si="367"/>
        <v>102821.19999999998</v>
      </c>
      <c r="BX102" s="144">
        <f t="shared" si="367"/>
        <v>3478.4000000000233</v>
      </c>
      <c r="BY102" s="144">
        <f t="shared" si="367"/>
        <v>91120.299999999988</v>
      </c>
      <c r="BZ102" s="144">
        <f t="shared" si="367"/>
        <v>59083.400000000023</v>
      </c>
      <c r="CA102" s="144">
        <f t="shared" si="367"/>
        <v>59532.299999999988</v>
      </c>
      <c r="CB102" s="144">
        <f t="shared" si="367"/>
        <v>83197</v>
      </c>
      <c r="CC102" s="144">
        <f t="shared" si="367"/>
        <v>93096</v>
      </c>
      <c r="CD102" s="144">
        <f t="shared" si="367"/>
        <v>72671</v>
      </c>
      <c r="CE102" s="144">
        <f t="shared" si="367"/>
        <v>61187</v>
      </c>
      <c r="CF102" s="144">
        <f t="shared" si="367"/>
        <v>111828</v>
      </c>
      <c r="CG102" s="144">
        <f t="shared" si="367"/>
        <v>95366</v>
      </c>
      <c r="CH102" s="144">
        <f t="shared" si="317"/>
        <v>211569.2</v>
      </c>
      <c r="CI102" s="144">
        <f t="shared" si="368"/>
        <v>87947.899999999965</v>
      </c>
      <c r="CJ102" s="144">
        <f t="shared" si="368"/>
        <v>51409.600000000035</v>
      </c>
      <c r="CK102" s="144">
        <f t="shared" si="368"/>
        <v>88379.399999999965</v>
      </c>
      <c r="CL102" s="144">
        <f t="shared" si="368"/>
        <v>82630.900000000023</v>
      </c>
      <c r="CM102" s="144">
        <f t="shared" si="368"/>
        <v>55109</v>
      </c>
      <c r="CN102" s="144">
        <f t="shared" si="368"/>
        <v>160563</v>
      </c>
      <c r="CO102" s="144">
        <f t="shared" si="368"/>
        <v>103872.5</v>
      </c>
      <c r="CP102" s="144">
        <f t="shared" si="368"/>
        <v>93691.5</v>
      </c>
      <c r="CQ102" s="144">
        <f t="shared" si="368"/>
        <v>86712</v>
      </c>
      <c r="CR102" s="144">
        <f t="shared" si="368"/>
        <v>115485.69999999995</v>
      </c>
      <c r="CS102" s="144">
        <f t="shared" si="368"/>
        <v>197613</v>
      </c>
      <c r="CT102" s="144">
        <f t="shared" si="319"/>
        <v>194534.5</v>
      </c>
      <c r="CU102" s="144">
        <f t="shared" si="369"/>
        <v>131290.59999999998</v>
      </c>
      <c r="CV102" s="144">
        <f t="shared" si="369"/>
        <v>80320.900000000023</v>
      </c>
      <c r="CW102" s="144">
        <f t="shared" si="369"/>
        <v>57444</v>
      </c>
      <c r="CX102" s="144">
        <f t="shared" si="369"/>
        <v>116448</v>
      </c>
      <c r="CY102" s="144">
        <f t="shared" si="369"/>
        <v>119517.5</v>
      </c>
      <c r="CZ102" s="144">
        <f t="shared" si="369"/>
        <v>155427</v>
      </c>
      <c r="DA102" s="144">
        <f t="shared" si="369"/>
        <v>90821.599999999977</v>
      </c>
      <c r="DB102" s="144">
        <f t="shared" si="369"/>
        <v>126702.09999999998</v>
      </c>
      <c r="DC102" s="144">
        <f t="shared" si="369"/>
        <v>126835.80000000005</v>
      </c>
      <c r="DD102" s="144">
        <f t="shared" si="369"/>
        <v>152383</v>
      </c>
      <c r="DE102" s="144">
        <f t="shared" si="369"/>
        <v>176415.69999999995</v>
      </c>
      <c r="DF102" s="144">
        <f t="shared" si="321"/>
        <v>222581.2</v>
      </c>
      <c r="DG102" s="144">
        <f t="shared" si="370"/>
        <v>66289.599999999977</v>
      </c>
      <c r="DH102" s="144">
        <f t="shared" si="370"/>
        <v>152028.20000000001</v>
      </c>
      <c r="DI102" s="144">
        <f t="shared" si="370"/>
        <v>92839.099999999977</v>
      </c>
      <c r="DJ102" s="144">
        <f t="shared" si="370"/>
        <v>139623</v>
      </c>
      <c r="DK102" s="144">
        <f t="shared" si="370"/>
        <v>129883</v>
      </c>
      <c r="DL102" s="144">
        <f t="shared" si="370"/>
        <v>127612.90000000002</v>
      </c>
      <c r="DM102" s="144">
        <f t="shared" si="370"/>
        <v>121710.30000000005</v>
      </c>
      <c r="DN102" s="144">
        <f t="shared" si="370"/>
        <v>176531.09999999986</v>
      </c>
      <c r="DO102" s="144">
        <f t="shared" si="370"/>
        <v>118764.40000000014</v>
      </c>
      <c r="DP102" s="144">
        <f t="shared" si="370"/>
        <v>98492.5</v>
      </c>
      <c r="DQ102" s="144">
        <f t="shared" si="370"/>
        <v>219807.97096899501</v>
      </c>
      <c r="DR102" s="144">
        <f t="shared" si="323"/>
        <v>194498.5</v>
      </c>
      <c r="DS102" s="144">
        <f t="shared" si="371"/>
        <v>114820.29999999999</v>
      </c>
      <c r="DT102" s="144">
        <f t="shared" si="371"/>
        <v>80364.5</v>
      </c>
      <c r="DU102" s="144">
        <f t="shared" si="371"/>
        <v>105596</v>
      </c>
      <c r="DV102" s="144">
        <f t="shared" si="371"/>
        <v>92012.700000000012</v>
      </c>
      <c r="DW102" s="144">
        <f t="shared" si="371"/>
        <v>94594.599999999977</v>
      </c>
      <c r="DX102" s="144">
        <f t="shared" si="371"/>
        <v>114560.40000000002</v>
      </c>
      <c r="DY102" s="144">
        <f t="shared" si="371"/>
        <v>99038.099999999977</v>
      </c>
      <c r="DZ102" s="144">
        <f t="shared" si="371"/>
        <v>164871.00000000012</v>
      </c>
      <c r="EA102" s="144">
        <f t="shared" si="371"/>
        <v>162837.79999999981</v>
      </c>
      <c r="EB102" s="144">
        <f t="shared" si="371"/>
        <v>129076</v>
      </c>
      <c r="EC102" s="144">
        <f t="shared" si="371"/>
        <v>280682.79285999178</v>
      </c>
      <c r="ED102" s="144">
        <f t="shared" si="325"/>
        <v>185061</v>
      </c>
      <c r="EE102" s="144">
        <f t="shared" si="372"/>
        <v>139277.59999999998</v>
      </c>
      <c r="EF102" s="144">
        <f t="shared" si="372"/>
        <v>85431.700000000012</v>
      </c>
      <c r="EG102" s="144">
        <f t="shared" si="343"/>
        <v>161149.89999999997</v>
      </c>
      <c r="EH102" s="144">
        <f t="shared" si="343"/>
        <v>149308.30000000005</v>
      </c>
      <c r="EI102" s="144">
        <f t="shared" si="343"/>
        <v>85723.099999999977</v>
      </c>
      <c r="EJ102" s="144">
        <f t="shared" si="343"/>
        <v>150881.40000000002</v>
      </c>
      <c r="EK102" s="144">
        <f t="shared" si="343"/>
        <v>101842</v>
      </c>
      <c r="EL102" s="144">
        <f t="shared" si="373"/>
        <v>252180.80000000005</v>
      </c>
      <c r="EM102" s="144">
        <f t="shared" si="373"/>
        <v>217115.59999999986</v>
      </c>
      <c r="EN102" s="144">
        <f t="shared" si="328"/>
        <v>124909.30000000005</v>
      </c>
      <c r="EO102" s="144">
        <f t="shared" si="329"/>
        <v>365996.66744167078</v>
      </c>
      <c r="EP102" s="144">
        <f t="shared" si="330"/>
        <v>221005.9</v>
      </c>
      <c r="EQ102" s="144">
        <f t="shared" si="331"/>
        <v>126895.9</v>
      </c>
      <c r="ER102" s="144">
        <f t="shared" si="332"/>
        <v>178483.60000000003</v>
      </c>
      <c r="ES102" s="144">
        <f t="shared" si="333"/>
        <v>144174.59506438719</v>
      </c>
      <c r="ET102" s="144">
        <f t="shared" si="333"/>
        <v>225332.90493561281</v>
      </c>
      <c r="EU102" s="144">
        <f t="shared" si="333"/>
        <v>97658.099999999977</v>
      </c>
      <c r="EV102" s="144">
        <f t="shared" si="333"/>
        <v>160341</v>
      </c>
      <c r="EW102" s="144">
        <f t="shared" si="333"/>
        <v>142800.69999999995</v>
      </c>
      <c r="EX102" s="144">
        <f t="shared" si="345"/>
        <v>251165.19999999995</v>
      </c>
      <c r="EY102" s="144">
        <f t="shared" si="345"/>
        <v>211401</v>
      </c>
      <c r="EZ102" s="144">
        <f t="shared" si="345"/>
        <v>165782.39572781231</v>
      </c>
      <c r="FA102" s="144">
        <f t="shared" si="345"/>
        <v>113470.24544171221</v>
      </c>
      <c r="FB102" s="144">
        <f t="shared" si="335"/>
        <v>246019.52681022321</v>
      </c>
      <c r="FC102" s="144">
        <f t="shared" si="336"/>
        <v>141002.77318977678</v>
      </c>
      <c r="FD102" s="144">
        <f t="shared" si="336"/>
        <v>178977.8553048615</v>
      </c>
      <c r="FE102" s="144">
        <f t="shared" si="336"/>
        <v>214331.94517525285</v>
      </c>
      <c r="FF102" s="144">
        <f t="shared" si="336"/>
        <v>202295.10155619518</v>
      </c>
      <c r="FG102" s="144">
        <f t="shared" si="336"/>
        <v>137570.08752327319</v>
      </c>
      <c r="FH102" s="144">
        <f t="shared" si="346"/>
        <v>260662.68374846131</v>
      </c>
      <c r="FI102" s="144">
        <f t="shared" si="346"/>
        <v>106671.37347108708</v>
      </c>
      <c r="FJ102" s="144">
        <f t="shared" si="346"/>
        <v>216984.56564610358</v>
      </c>
      <c r="FK102" s="144">
        <f t="shared" si="338"/>
        <v>289496.93729794701</v>
      </c>
      <c r="FL102" s="144">
        <f t="shared" si="339"/>
        <v>166519.44122057967</v>
      </c>
      <c r="FM102" s="144">
        <f t="shared" si="339"/>
        <v>363722.88124217279</v>
      </c>
      <c r="FN102" s="144">
        <f t="shared" si="340"/>
        <v>163666.70000000001</v>
      </c>
      <c r="FO102" s="144">
        <f t="shared" si="341"/>
        <v>197788.56812834082</v>
      </c>
      <c r="FP102" s="144">
        <f t="shared" si="341"/>
        <v>196828.05940013193</v>
      </c>
      <c r="FQ102" s="144">
        <f t="shared" si="341"/>
        <v>228068.97250857134</v>
      </c>
      <c r="FR102" s="144">
        <f t="shared" si="341"/>
        <v>263066.794189787</v>
      </c>
      <c r="FS102" s="144">
        <f t="shared" si="341"/>
        <v>316291.37617665995</v>
      </c>
      <c r="FT102" s="144">
        <f t="shared" si="347"/>
        <v>265098.21750801103</v>
      </c>
      <c r="FU102" s="144">
        <f t="shared" si="347"/>
        <v>376254.65147538809</v>
      </c>
      <c r="FV102" s="144">
        <f t="shared" si="347"/>
        <v>320064.63985369634</v>
      </c>
      <c r="FW102" s="144">
        <f t="shared" si="347"/>
        <v>171537.83335750364</v>
      </c>
    </row>
    <row r="103" spans="1:179" x14ac:dyDescent="0.25">
      <c r="A103" s="144" t="s">
        <v>183</v>
      </c>
      <c r="B103" s="144">
        <f t="shared" si="303"/>
        <v>0</v>
      </c>
      <c r="C103" s="144">
        <f t="shared" si="361"/>
        <v>0</v>
      </c>
      <c r="D103" s="144">
        <f t="shared" si="361"/>
        <v>0</v>
      </c>
      <c r="E103" s="144">
        <f t="shared" si="361"/>
        <v>0</v>
      </c>
      <c r="F103" s="144">
        <f t="shared" si="361"/>
        <v>0</v>
      </c>
      <c r="G103" s="144">
        <f t="shared" si="361"/>
        <v>0</v>
      </c>
      <c r="H103" s="144">
        <f t="shared" si="361"/>
        <v>0</v>
      </c>
      <c r="I103" s="144">
        <f t="shared" si="361"/>
        <v>0</v>
      </c>
      <c r="J103" s="144">
        <f t="shared" si="361"/>
        <v>0</v>
      </c>
      <c r="K103" s="144">
        <f t="shared" si="361"/>
        <v>0</v>
      </c>
      <c r="L103" s="144">
        <f t="shared" si="361"/>
        <v>0</v>
      </c>
      <c r="M103" s="144">
        <f t="shared" si="361"/>
        <v>0</v>
      </c>
      <c r="N103" s="144">
        <f t="shared" si="305"/>
        <v>0</v>
      </c>
      <c r="O103" s="144">
        <f t="shared" si="362"/>
        <v>0</v>
      </c>
      <c r="P103" s="144">
        <f t="shared" si="362"/>
        <v>0</v>
      </c>
      <c r="Q103" s="144">
        <f t="shared" si="362"/>
        <v>0</v>
      </c>
      <c r="R103" s="144">
        <f t="shared" si="362"/>
        <v>0</v>
      </c>
      <c r="S103" s="144">
        <f t="shared" si="362"/>
        <v>0</v>
      </c>
      <c r="T103" s="144">
        <f t="shared" si="362"/>
        <v>0</v>
      </c>
      <c r="U103" s="144">
        <f t="shared" si="362"/>
        <v>0</v>
      </c>
      <c r="V103" s="144">
        <f t="shared" si="362"/>
        <v>0</v>
      </c>
      <c r="W103" s="144">
        <f t="shared" si="362"/>
        <v>0</v>
      </c>
      <c r="X103" s="144">
        <f t="shared" si="362"/>
        <v>0</v>
      </c>
      <c r="Y103" s="144">
        <f t="shared" si="362"/>
        <v>0</v>
      </c>
      <c r="Z103" s="144">
        <f t="shared" si="307"/>
        <v>0</v>
      </c>
      <c r="AA103" s="144">
        <f t="shared" si="363"/>
        <v>0</v>
      </c>
      <c r="AB103" s="144">
        <f t="shared" si="363"/>
        <v>0</v>
      </c>
      <c r="AC103" s="144">
        <f t="shared" si="363"/>
        <v>0</v>
      </c>
      <c r="AD103" s="144">
        <f t="shared" si="363"/>
        <v>0</v>
      </c>
      <c r="AE103" s="144">
        <f t="shared" si="363"/>
        <v>0</v>
      </c>
      <c r="AF103" s="144">
        <f t="shared" si="363"/>
        <v>0</v>
      </c>
      <c r="AG103" s="144">
        <f t="shared" si="363"/>
        <v>0</v>
      </c>
      <c r="AH103" s="144">
        <f t="shared" si="363"/>
        <v>0</v>
      </c>
      <c r="AI103" s="144">
        <f t="shared" si="363"/>
        <v>0</v>
      </c>
      <c r="AJ103" s="144">
        <f t="shared" si="363"/>
        <v>0</v>
      </c>
      <c r="AK103" s="144">
        <f t="shared" si="363"/>
        <v>0</v>
      </c>
      <c r="AL103" s="144">
        <f t="shared" si="309"/>
        <v>68516</v>
      </c>
      <c r="AM103" s="144">
        <f t="shared" si="364"/>
        <v>35179</v>
      </c>
      <c r="AN103" s="144">
        <f t="shared" si="364"/>
        <v>17210</v>
      </c>
      <c r="AO103" s="144">
        <f t="shared" si="364"/>
        <v>24628</v>
      </c>
      <c r="AP103" s="144">
        <f t="shared" si="364"/>
        <v>227584</v>
      </c>
      <c r="AQ103" s="144">
        <f t="shared" si="364"/>
        <v>21380</v>
      </c>
      <c r="AR103" s="144">
        <f t="shared" si="364"/>
        <v>31608</v>
      </c>
      <c r="AS103" s="144">
        <f t="shared" si="364"/>
        <v>54740</v>
      </c>
      <c r="AT103" s="144">
        <f t="shared" si="364"/>
        <v>85664</v>
      </c>
      <c r="AU103" s="144">
        <f t="shared" si="364"/>
        <v>15157</v>
      </c>
      <c r="AV103" s="144">
        <f t="shared" si="364"/>
        <v>74267</v>
      </c>
      <c r="AW103" s="144">
        <f t="shared" si="364"/>
        <v>41570</v>
      </c>
      <c r="AX103" s="144">
        <f t="shared" si="311"/>
        <v>105084</v>
      </c>
      <c r="AY103" s="144">
        <f t="shared" si="365"/>
        <v>88679.700000000012</v>
      </c>
      <c r="AZ103" s="144">
        <f t="shared" si="365"/>
        <v>67523.599999999977</v>
      </c>
      <c r="BA103" s="144">
        <f t="shared" si="365"/>
        <v>34554.5</v>
      </c>
      <c r="BB103" s="144">
        <f t="shared" si="365"/>
        <v>48504.200000000012</v>
      </c>
      <c r="BC103" s="144">
        <f t="shared" si="365"/>
        <v>25867.700000000012</v>
      </c>
      <c r="BD103" s="144">
        <f t="shared" si="365"/>
        <v>95655.299999999988</v>
      </c>
      <c r="BE103" s="144">
        <f t="shared" si="365"/>
        <v>46273</v>
      </c>
      <c r="BF103" s="144">
        <f t="shared" si="365"/>
        <v>-165465.5</v>
      </c>
      <c r="BG103" s="144">
        <f t="shared" si="365"/>
        <v>52940.5</v>
      </c>
      <c r="BH103" s="144">
        <f t="shared" si="365"/>
        <v>83316.799999999988</v>
      </c>
      <c r="BI103" s="144">
        <f t="shared" si="365"/>
        <v>246516.50000000006</v>
      </c>
      <c r="BJ103" s="144">
        <f t="shared" si="313"/>
        <v>134439</v>
      </c>
      <c r="BK103" s="144">
        <f t="shared" si="366"/>
        <v>229456.09999999998</v>
      </c>
      <c r="BL103" s="144">
        <f t="shared" si="366"/>
        <v>72119.200000000012</v>
      </c>
      <c r="BM103" s="144">
        <f t="shared" si="366"/>
        <v>67614.900000000023</v>
      </c>
      <c r="BN103" s="144">
        <f t="shared" si="366"/>
        <v>53092.799999999988</v>
      </c>
      <c r="BO103" s="144">
        <f t="shared" si="366"/>
        <v>44427.900000000023</v>
      </c>
      <c r="BP103" s="144">
        <f t="shared" si="366"/>
        <v>71463.099999999977</v>
      </c>
      <c r="BQ103" s="144">
        <f t="shared" si="366"/>
        <v>35892</v>
      </c>
      <c r="BR103" s="144">
        <f t="shared" si="366"/>
        <v>105336.69999999995</v>
      </c>
      <c r="BS103" s="144">
        <f t="shared" si="366"/>
        <v>31405.300000000047</v>
      </c>
      <c r="BT103" s="144">
        <f t="shared" si="366"/>
        <v>22078.199999999953</v>
      </c>
      <c r="BU103" s="144">
        <f t="shared" si="366"/>
        <v>65376.100000000093</v>
      </c>
      <c r="BV103" s="144">
        <f t="shared" si="315"/>
        <v>303604.09999999998</v>
      </c>
      <c r="BW103" s="144">
        <f t="shared" si="367"/>
        <v>-164595.09999999998</v>
      </c>
      <c r="BX103" s="144">
        <f t="shared" si="367"/>
        <v>274043</v>
      </c>
      <c r="BY103" s="144">
        <f t="shared" si="367"/>
        <v>93308.299999999988</v>
      </c>
      <c r="BZ103" s="144">
        <f t="shared" si="367"/>
        <v>58586.299999999988</v>
      </c>
      <c r="CA103" s="144">
        <f t="shared" si="367"/>
        <v>61732.400000000023</v>
      </c>
      <c r="CB103" s="144">
        <f t="shared" si="367"/>
        <v>88899</v>
      </c>
      <c r="CC103" s="144">
        <f t="shared" si="367"/>
        <v>93731</v>
      </c>
      <c r="CD103" s="144">
        <f t="shared" si="367"/>
        <v>75218</v>
      </c>
      <c r="CE103" s="144">
        <f t="shared" si="367"/>
        <v>63395</v>
      </c>
      <c r="CF103" s="144">
        <f t="shared" si="367"/>
        <v>-401706</v>
      </c>
      <c r="CG103" s="144">
        <f t="shared" si="367"/>
        <v>105372</v>
      </c>
      <c r="CH103" s="144">
        <f t="shared" si="317"/>
        <v>344322.1</v>
      </c>
      <c r="CI103" s="144">
        <f t="shared" si="368"/>
        <v>88319.600000000035</v>
      </c>
      <c r="CJ103" s="144">
        <f t="shared" si="368"/>
        <v>53108.599999999977</v>
      </c>
      <c r="CK103" s="144">
        <f t="shared" si="368"/>
        <v>-412902.19999999995</v>
      </c>
      <c r="CL103" s="144">
        <f t="shared" si="368"/>
        <v>85852.9</v>
      </c>
      <c r="CM103" s="144">
        <f t="shared" si="368"/>
        <v>45300</v>
      </c>
      <c r="CN103" s="144">
        <f t="shared" si="368"/>
        <v>164989</v>
      </c>
      <c r="CO103" s="144">
        <f t="shared" si="368"/>
        <v>103372</v>
      </c>
      <c r="CP103" s="144">
        <f t="shared" si="368"/>
        <v>86686</v>
      </c>
      <c r="CQ103" s="144">
        <f t="shared" si="368"/>
        <v>88720</v>
      </c>
      <c r="CR103" s="144">
        <f t="shared" si="368"/>
        <v>115412.69999999995</v>
      </c>
      <c r="CS103" s="144">
        <f t="shared" si="368"/>
        <v>170447</v>
      </c>
      <c r="CT103" s="144">
        <f t="shared" si="319"/>
        <v>199115.2</v>
      </c>
      <c r="CU103" s="144">
        <f t="shared" si="369"/>
        <v>130825.29999999999</v>
      </c>
      <c r="CV103" s="144">
        <f t="shared" si="369"/>
        <v>191034.5</v>
      </c>
      <c r="CW103" s="144">
        <f t="shared" si="369"/>
        <v>-445314</v>
      </c>
      <c r="CX103" s="144">
        <f t="shared" si="369"/>
        <v>91441</v>
      </c>
      <c r="CY103" s="144">
        <f t="shared" si="369"/>
        <v>99925.900000000023</v>
      </c>
      <c r="CZ103" s="144">
        <f t="shared" si="369"/>
        <v>173899.59999999998</v>
      </c>
      <c r="DA103" s="144">
        <f t="shared" si="369"/>
        <v>89943.599999999977</v>
      </c>
      <c r="DB103" s="144">
        <f t="shared" si="369"/>
        <v>97494.099999999977</v>
      </c>
      <c r="DC103" s="144">
        <f t="shared" si="369"/>
        <v>123970.80000000005</v>
      </c>
      <c r="DD103" s="144">
        <f t="shared" si="369"/>
        <v>150902.69999999995</v>
      </c>
      <c r="DE103" s="144">
        <f t="shared" si="369"/>
        <v>135380.40000000002</v>
      </c>
      <c r="DF103" s="144">
        <f t="shared" si="321"/>
        <v>225472.6</v>
      </c>
      <c r="DG103" s="144">
        <f t="shared" si="370"/>
        <v>62192.600000000006</v>
      </c>
      <c r="DH103" s="144">
        <f t="shared" si="370"/>
        <v>-407968.2</v>
      </c>
      <c r="DI103" s="144">
        <f t="shared" si="370"/>
        <v>120102.6</v>
      </c>
      <c r="DJ103" s="144">
        <f t="shared" si="370"/>
        <v>139694.29999999999</v>
      </c>
      <c r="DK103" s="144">
        <f t="shared" si="370"/>
        <v>116575</v>
      </c>
      <c r="DL103" s="144">
        <f t="shared" si="370"/>
        <v>123233.1</v>
      </c>
      <c r="DM103" s="144">
        <f t="shared" si="370"/>
        <v>119363.29999999999</v>
      </c>
      <c r="DN103" s="144">
        <f t="shared" si="370"/>
        <v>168040.50000000006</v>
      </c>
      <c r="DO103" s="144">
        <f t="shared" si="370"/>
        <v>117764.79999999993</v>
      </c>
      <c r="DP103" s="144">
        <f t="shared" si="370"/>
        <v>95675.900000000023</v>
      </c>
      <c r="DQ103" s="144">
        <f t="shared" si="370"/>
        <v>182928.07143986016</v>
      </c>
      <c r="DR103" s="144">
        <f t="shared" si="323"/>
        <v>193803.5</v>
      </c>
      <c r="DS103" s="144">
        <f t="shared" si="371"/>
        <v>113222.70000000001</v>
      </c>
      <c r="DT103" s="144">
        <f t="shared" si="371"/>
        <v>78938.399999999965</v>
      </c>
      <c r="DU103" s="144">
        <f t="shared" si="371"/>
        <v>108189.40000000002</v>
      </c>
      <c r="DV103" s="144">
        <f t="shared" si="371"/>
        <v>89697.400000000023</v>
      </c>
      <c r="DW103" s="144">
        <f t="shared" si="371"/>
        <v>85370.900000000023</v>
      </c>
      <c r="DX103" s="144">
        <f t="shared" si="371"/>
        <v>117405.69999999995</v>
      </c>
      <c r="DY103" s="144">
        <f t="shared" si="371"/>
        <v>98890.599999999977</v>
      </c>
      <c r="DZ103" s="144">
        <f t="shared" si="371"/>
        <v>171467.29999999993</v>
      </c>
      <c r="EA103" s="144">
        <f t="shared" si="371"/>
        <v>132801.10000000009</v>
      </c>
      <c r="EB103" s="144">
        <f t="shared" si="371"/>
        <v>129839.69999999995</v>
      </c>
      <c r="EC103" s="144">
        <f t="shared" si="371"/>
        <v>152863.9187437701</v>
      </c>
      <c r="ED103" s="144">
        <f t="shared" si="325"/>
        <v>188706</v>
      </c>
      <c r="EE103" s="144">
        <f t="shared" si="372"/>
        <v>138877.79999999999</v>
      </c>
      <c r="EF103" s="144">
        <f t="shared" si="372"/>
        <v>92341.5</v>
      </c>
      <c r="EG103" s="144">
        <f t="shared" si="343"/>
        <v>168509.8</v>
      </c>
      <c r="EH103" s="144">
        <f t="shared" si="343"/>
        <v>142927.30000000005</v>
      </c>
      <c r="EI103" s="144">
        <f t="shared" si="343"/>
        <v>62298.400000000023</v>
      </c>
      <c r="EJ103" s="144">
        <f t="shared" si="343"/>
        <v>134613.19999999995</v>
      </c>
      <c r="EK103" s="144">
        <f t="shared" si="343"/>
        <v>106423</v>
      </c>
      <c r="EL103" s="144">
        <f t="shared" si="373"/>
        <v>250776.5</v>
      </c>
      <c r="EM103" s="144">
        <f t="shared" si="373"/>
        <v>223533.60000000009</v>
      </c>
      <c r="EN103" s="144">
        <f t="shared" si="328"/>
        <v>104827.19999999995</v>
      </c>
      <c r="EO103" s="144">
        <f t="shared" si="329"/>
        <v>343051.28559018997</v>
      </c>
      <c r="EP103" s="144">
        <f t="shared" si="330"/>
        <v>219465.7</v>
      </c>
      <c r="EQ103" s="144">
        <f t="shared" si="331"/>
        <v>119919</v>
      </c>
      <c r="ER103" s="144">
        <f t="shared" si="332"/>
        <v>189410.60000000003</v>
      </c>
      <c r="ES103" s="144">
        <f t="shared" si="333"/>
        <v>151897.68373035791</v>
      </c>
      <c r="ET103" s="144">
        <f t="shared" si="333"/>
        <v>224000.716269642</v>
      </c>
      <c r="EU103" s="144">
        <f t="shared" si="333"/>
        <v>88557</v>
      </c>
      <c r="EV103" s="144">
        <f t="shared" si="333"/>
        <v>155663.30000000005</v>
      </c>
      <c r="EW103" s="144">
        <f t="shared" si="333"/>
        <v>145985.39999999991</v>
      </c>
      <c r="EX103" s="144">
        <f t="shared" si="345"/>
        <v>253744.20000000019</v>
      </c>
      <c r="EY103" s="144">
        <f t="shared" si="345"/>
        <v>217833.09999999986</v>
      </c>
      <c r="EZ103" s="144">
        <f t="shared" si="345"/>
        <v>139790.94314907002</v>
      </c>
      <c r="FA103" s="144">
        <f t="shared" si="345"/>
        <v>-8510.695375029929</v>
      </c>
      <c r="FB103" s="144">
        <f t="shared" si="335"/>
        <v>242309.2</v>
      </c>
      <c r="FC103" s="144">
        <f t="shared" si="336"/>
        <v>140186.09999999998</v>
      </c>
      <c r="FD103" s="144">
        <f t="shared" si="336"/>
        <v>181658.43903190811</v>
      </c>
      <c r="FE103" s="144">
        <f t="shared" si="336"/>
        <v>223051.99620837497</v>
      </c>
      <c r="FF103" s="144">
        <f t="shared" si="336"/>
        <v>200241.21930680226</v>
      </c>
      <c r="FG103" s="144">
        <f t="shared" si="336"/>
        <v>131036.9503376747</v>
      </c>
      <c r="FH103" s="144">
        <f t="shared" si="346"/>
        <v>226076.39119999995</v>
      </c>
      <c r="FI103" s="144">
        <f t="shared" si="346"/>
        <v>109468.65766330995</v>
      </c>
      <c r="FJ103" s="144">
        <f t="shared" si="346"/>
        <v>221657.7705530501</v>
      </c>
      <c r="FK103" s="144">
        <f t="shared" si="338"/>
        <v>75411.806672299979</v>
      </c>
      <c r="FL103" s="144">
        <f t="shared" si="339"/>
        <v>-703581.09922902402</v>
      </c>
      <c r="FM103" s="144">
        <f t="shared" si="339"/>
        <v>358147.98953498388</v>
      </c>
      <c r="FN103" s="144">
        <f t="shared" si="340"/>
        <v>165978.29999999999</v>
      </c>
      <c r="FO103" s="144">
        <f t="shared" si="341"/>
        <v>202016.27999174205</v>
      </c>
      <c r="FP103" s="144">
        <f t="shared" si="341"/>
        <v>202050.51277094788</v>
      </c>
      <c r="FQ103" s="144">
        <f t="shared" si="341"/>
        <v>-52666.51308298792</v>
      </c>
      <c r="FR103" s="144">
        <f t="shared" si="341"/>
        <v>101573.79068436701</v>
      </c>
      <c r="FS103" s="144">
        <f t="shared" si="341"/>
        <v>285790.88633822009</v>
      </c>
      <c r="FT103" s="144">
        <f t="shared" si="347"/>
        <v>322377.99062421091</v>
      </c>
      <c r="FU103" s="144">
        <f t="shared" si="347"/>
        <v>378599.0220603901</v>
      </c>
      <c r="FV103" s="144">
        <f t="shared" si="347"/>
        <v>14091.922194559826</v>
      </c>
      <c r="FW103" s="144">
        <f t="shared" si="347"/>
        <v>179413.48423616006</v>
      </c>
    </row>
    <row r="104" spans="1:179" x14ac:dyDescent="0.25">
      <c r="A104" s="144" t="s">
        <v>184</v>
      </c>
      <c r="B104" s="144">
        <f>B53</f>
        <v>0</v>
      </c>
      <c r="C104" s="144">
        <f t="shared" ref="C104:M104" si="374">C53-B53</f>
        <v>0</v>
      </c>
      <c r="D104" s="144">
        <f t="shared" si="374"/>
        <v>0</v>
      </c>
      <c r="E104" s="144">
        <f t="shared" si="374"/>
        <v>0</v>
      </c>
      <c r="F104" s="144">
        <f t="shared" si="374"/>
        <v>0</v>
      </c>
      <c r="G104" s="144">
        <f t="shared" si="374"/>
        <v>0</v>
      </c>
      <c r="H104" s="144">
        <f t="shared" si="374"/>
        <v>0</v>
      </c>
      <c r="I104" s="144">
        <f t="shared" si="374"/>
        <v>0</v>
      </c>
      <c r="J104" s="144">
        <f t="shared" si="374"/>
        <v>0</v>
      </c>
      <c r="K104" s="144">
        <f t="shared" si="374"/>
        <v>0</v>
      </c>
      <c r="L104" s="144">
        <f t="shared" si="374"/>
        <v>0</v>
      </c>
      <c r="M104" s="144">
        <f t="shared" si="374"/>
        <v>0</v>
      </c>
      <c r="N104" s="144">
        <f>N53</f>
        <v>0</v>
      </c>
      <c r="O104" s="144">
        <f t="shared" ref="O104:Y104" si="375">O53-N53</f>
        <v>0</v>
      </c>
      <c r="P104" s="144">
        <f t="shared" si="375"/>
        <v>0</v>
      </c>
      <c r="Q104" s="144">
        <f t="shared" si="375"/>
        <v>0</v>
      </c>
      <c r="R104" s="144">
        <f t="shared" si="375"/>
        <v>0</v>
      </c>
      <c r="S104" s="144">
        <f t="shared" si="375"/>
        <v>0</v>
      </c>
      <c r="T104" s="144">
        <f t="shared" si="375"/>
        <v>0</v>
      </c>
      <c r="U104" s="144">
        <f t="shared" si="375"/>
        <v>0</v>
      </c>
      <c r="V104" s="144">
        <f t="shared" si="375"/>
        <v>0</v>
      </c>
      <c r="W104" s="144">
        <f t="shared" si="375"/>
        <v>0</v>
      </c>
      <c r="X104" s="144">
        <f t="shared" si="375"/>
        <v>0</v>
      </c>
      <c r="Y104" s="144">
        <f t="shared" si="375"/>
        <v>0</v>
      </c>
      <c r="Z104" s="144">
        <f>Z53</f>
        <v>0</v>
      </c>
      <c r="AA104" s="144">
        <f t="shared" ref="AA104:AK104" si="376">AA53-Z53</f>
        <v>0</v>
      </c>
      <c r="AB104" s="144">
        <f t="shared" si="376"/>
        <v>0</v>
      </c>
      <c r="AC104" s="144">
        <f t="shared" si="376"/>
        <v>0</v>
      </c>
      <c r="AD104" s="144">
        <f t="shared" si="376"/>
        <v>0</v>
      </c>
      <c r="AE104" s="144">
        <f t="shared" si="376"/>
        <v>0</v>
      </c>
      <c r="AF104" s="144">
        <f t="shared" si="376"/>
        <v>0</v>
      </c>
      <c r="AG104" s="144">
        <f t="shared" si="376"/>
        <v>0</v>
      </c>
      <c r="AH104" s="144">
        <f t="shared" si="376"/>
        <v>0</v>
      </c>
      <c r="AI104" s="144">
        <f t="shared" si="376"/>
        <v>0</v>
      </c>
      <c r="AJ104" s="144">
        <f t="shared" si="376"/>
        <v>0</v>
      </c>
      <c r="AK104" s="144">
        <f t="shared" si="376"/>
        <v>0</v>
      </c>
      <c r="AL104" s="144">
        <f>AL53</f>
        <v>-5281</v>
      </c>
      <c r="AM104" s="144">
        <f t="shared" ref="AM104:AW104" si="377">AM53-AL53</f>
        <v>-1213</v>
      </c>
      <c r="AN104" s="144">
        <f t="shared" si="377"/>
        <v>-2375</v>
      </c>
      <c r="AO104" s="144">
        <f t="shared" si="377"/>
        <v>-4352</v>
      </c>
      <c r="AP104" s="144">
        <f t="shared" si="377"/>
        <v>-174071</v>
      </c>
      <c r="AQ104" s="144">
        <f t="shared" si="377"/>
        <v>109</v>
      </c>
      <c r="AR104" s="144">
        <f t="shared" si="377"/>
        <v>2430</v>
      </c>
      <c r="AS104" s="144">
        <f t="shared" si="377"/>
        <v>1034</v>
      </c>
      <c r="AT104" s="144">
        <f t="shared" si="377"/>
        <v>-3330</v>
      </c>
      <c r="AU104" s="144">
        <f t="shared" si="377"/>
        <v>-1461</v>
      </c>
      <c r="AV104" s="144">
        <f t="shared" si="377"/>
        <v>-479</v>
      </c>
      <c r="AW104" s="144">
        <f t="shared" si="377"/>
        <v>2679</v>
      </c>
      <c r="AX104" s="144">
        <f>AX53</f>
        <v>-5730</v>
      </c>
      <c r="AY104" s="144">
        <f t="shared" ref="AY104:BI104" si="378">AY53-AX53</f>
        <v>-5694.5</v>
      </c>
      <c r="AZ104" s="144">
        <f t="shared" si="378"/>
        <v>10472</v>
      </c>
      <c r="BA104" s="144">
        <f t="shared" si="378"/>
        <v>-1848.6999999999998</v>
      </c>
      <c r="BB104" s="144">
        <f t="shared" si="378"/>
        <v>-1084.8000000000002</v>
      </c>
      <c r="BC104" s="144">
        <f t="shared" si="378"/>
        <v>-537</v>
      </c>
      <c r="BD104" s="144">
        <f t="shared" si="378"/>
        <v>-6299</v>
      </c>
      <c r="BE104" s="144">
        <f t="shared" si="378"/>
        <v>639</v>
      </c>
      <c r="BF104" s="144">
        <f t="shared" si="378"/>
        <v>250832.9</v>
      </c>
      <c r="BG104" s="144">
        <f t="shared" si="378"/>
        <v>-2219.8999999999942</v>
      </c>
      <c r="BH104" s="144">
        <f t="shared" si="378"/>
        <v>-1445.5</v>
      </c>
      <c r="BI104" s="144">
        <f t="shared" si="378"/>
        <v>9330.5</v>
      </c>
      <c r="BJ104" s="144">
        <f>BJ53</f>
        <v>-6904</v>
      </c>
      <c r="BK104" s="144">
        <f t="shared" ref="BK104:BU104" si="379">BK53-BJ53</f>
        <v>-126064.1</v>
      </c>
      <c r="BL104" s="144">
        <f t="shared" si="379"/>
        <v>-2567.6999999999825</v>
      </c>
      <c r="BM104" s="144">
        <f t="shared" si="379"/>
        <v>-1918.2000000000116</v>
      </c>
      <c r="BN104" s="144">
        <f t="shared" si="379"/>
        <v>1884</v>
      </c>
      <c r="BO104" s="144">
        <f t="shared" si="379"/>
        <v>-875.20000000001164</v>
      </c>
      <c r="BP104" s="144">
        <f t="shared" si="379"/>
        <v>-5404.7999999999884</v>
      </c>
      <c r="BQ104" s="144">
        <f t="shared" si="379"/>
        <v>3514</v>
      </c>
      <c r="BR104" s="144">
        <f t="shared" si="379"/>
        <v>-3985</v>
      </c>
      <c r="BS104" s="144">
        <f t="shared" si="379"/>
        <v>-1785</v>
      </c>
      <c r="BT104" s="144">
        <f t="shared" si="379"/>
        <v>-536.89999999999418</v>
      </c>
      <c r="BU104" s="144">
        <f t="shared" si="379"/>
        <v>32841.5</v>
      </c>
      <c r="BV104" s="144">
        <f>BV53</f>
        <v>-133886.70000000001</v>
      </c>
      <c r="BW104" s="144">
        <f t="shared" ref="BW104:CG104" si="380">BW53-BV53</f>
        <v>267416.30000000005</v>
      </c>
      <c r="BX104" s="144">
        <f t="shared" si="380"/>
        <v>-270564.59999999998</v>
      </c>
      <c r="BY104" s="144">
        <f t="shared" si="380"/>
        <v>-2188</v>
      </c>
      <c r="BZ104" s="144">
        <f t="shared" si="380"/>
        <v>497.10000000000582</v>
      </c>
      <c r="CA104" s="144">
        <f t="shared" si="380"/>
        <v>-2200.1000000000058</v>
      </c>
      <c r="CB104" s="144">
        <f t="shared" si="380"/>
        <v>-5702</v>
      </c>
      <c r="CC104" s="144">
        <f t="shared" si="380"/>
        <v>-635</v>
      </c>
      <c r="CD104" s="144">
        <f t="shared" si="380"/>
        <v>-2547</v>
      </c>
      <c r="CE104" s="144">
        <f t="shared" si="380"/>
        <v>-2208</v>
      </c>
      <c r="CF104" s="144">
        <f t="shared" si="380"/>
        <v>513534</v>
      </c>
      <c r="CG104" s="144">
        <f t="shared" si="380"/>
        <v>-10006</v>
      </c>
      <c r="CH104" s="144">
        <f>CH53</f>
        <v>-132752.9</v>
      </c>
      <c r="CI104" s="144">
        <f t="shared" ref="CI104:CS104" si="381">CI53-CH53</f>
        <v>-371.70000000001164</v>
      </c>
      <c r="CJ104" s="144">
        <f t="shared" si="381"/>
        <v>-1699</v>
      </c>
      <c r="CK104" s="144">
        <f t="shared" si="381"/>
        <v>501281.6</v>
      </c>
      <c r="CL104" s="144">
        <f t="shared" si="381"/>
        <v>-3222</v>
      </c>
      <c r="CM104" s="144">
        <f t="shared" si="381"/>
        <v>9809</v>
      </c>
      <c r="CN104" s="144">
        <f t="shared" si="381"/>
        <v>-4426</v>
      </c>
      <c r="CO104" s="144">
        <f t="shared" si="381"/>
        <v>500.5</v>
      </c>
      <c r="CP104" s="144">
        <f t="shared" si="381"/>
        <v>7005.5</v>
      </c>
      <c r="CQ104" s="144">
        <f t="shared" si="381"/>
        <v>-2008</v>
      </c>
      <c r="CR104" s="144">
        <f t="shared" si="381"/>
        <v>73</v>
      </c>
      <c r="CS104" s="144">
        <f t="shared" si="381"/>
        <v>27166</v>
      </c>
      <c r="CT104" s="144">
        <f>CT53</f>
        <v>-4580.7</v>
      </c>
      <c r="CU104" s="144">
        <f t="shared" ref="CU104:DE104" si="382">CU53-CT53</f>
        <v>465.30000000000018</v>
      </c>
      <c r="CV104" s="144">
        <f t="shared" si="382"/>
        <v>-110713.60000000001</v>
      </c>
      <c r="CW104" s="144">
        <f t="shared" si="382"/>
        <v>502758</v>
      </c>
      <c r="CX104" s="144">
        <f t="shared" si="382"/>
        <v>25007</v>
      </c>
      <c r="CY104" s="144">
        <f t="shared" si="382"/>
        <v>19591.599999999977</v>
      </c>
      <c r="CZ104" s="144">
        <f t="shared" si="382"/>
        <v>-18472.599999999977</v>
      </c>
      <c r="DA104" s="144">
        <f t="shared" si="382"/>
        <v>878</v>
      </c>
      <c r="DB104" s="144">
        <f t="shared" si="382"/>
        <v>29208</v>
      </c>
      <c r="DC104" s="144">
        <f t="shared" si="382"/>
        <v>2865</v>
      </c>
      <c r="DD104" s="144">
        <f t="shared" si="382"/>
        <v>1480.2999999999884</v>
      </c>
      <c r="DE104" s="144">
        <f t="shared" si="382"/>
        <v>41035.299999999988</v>
      </c>
      <c r="DF104" s="144">
        <f>DF53</f>
        <v>-2891.4</v>
      </c>
      <c r="DG104" s="144">
        <f t="shared" ref="DG104:DQ104" si="383">DG53-DF53</f>
        <v>4097</v>
      </c>
      <c r="DH104" s="144">
        <f t="shared" si="383"/>
        <v>559996.4</v>
      </c>
      <c r="DI104" s="144">
        <f t="shared" si="383"/>
        <v>-27263.5</v>
      </c>
      <c r="DJ104" s="144">
        <f t="shared" si="383"/>
        <v>-71.300000000046566</v>
      </c>
      <c r="DK104" s="144">
        <f t="shared" si="383"/>
        <v>13308</v>
      </c>
      <c r="DL104" s="144">
        <f t="shared" si="383"/>
        <v>4379.8000000000466</v>
      </c>
      <c r="DM104" s="144">
        <f t="shared" si="383"/>
        <v>2347</v>
      </c>
      <c r="DN104" s="144">
        <f t="shared" si="383"/>
        <v>8490.5999999999767</v>
      </c>
      <c r="DO104" s="144">
        <f t="shared" si="383"/>
        <v>999.59999999997672</v>
      </c>
      <c r="DP104" s="144">
        <f t="shared" si="383"/>
        <v>2816.6000000000931</v>
      </c>
      <c r="DQ104" s="144">
        <f t="shared" si="383"/>
        <v>36879.899529134738</v>
      </c>
      <c r="DR104" s="144">
        <f>DR53</f>
        <v>695</v>
      </c>
      <c r="DS104" s="144">
        <f t="shared" ref="DS104:EC104" si="384">DS53-DR53</f>
        <v>1597.6</v>
      </c>
      <c r="DT104" s="144">
        <f t="shared" si="384"/>
        <v>1426.1</v>
      </c>
      <c r="DU104" s="144">
        <f t="shared" si="384"/>
        <v>-2593.3999999999996</v>
      </c>
      <c r="DV104" s="144">
        <f t="shared" si="384"/>
        <v>2315.3000000000002</v>
      </c>
      <c r="DW104" s="144">
        <f t="shared" si="384"/>
        <v>9223.6999999999989</v>
      </c>
      <c r="DX104" s="144">
        <f t="shared" si="384"/>
        <v>-2845.2999999999993</v>
      </c>
      <c r="DY104" s="144">
        <f t="shared" si="384"/>
        <v>147.5</v>
      </c>
      <c r="DZ104" s="144">
        <f t="shared" si="384"/>
        <v>-6596.3</v>
      </c>
      <c r="EA104" s="144">
        <f t="shared" si="384"/>
        <v>30036.7</v>
      </c>
      <c r="EB104" s="144">
        <f t="shared" si="384"/>
        <v>-763.70000000000073</v>
      </c>
      <c r="EC104" s="144">
        <f t="shared" si="384"/>
        <v>127818.87411622169</v>
      </c>
      <c r="ED104" s="144">
        <f t="shared" si="325"/>
        <v>-3645</v>
      </c>
      <c r="EE104" s="144">
        <f t="shared" si="372"/>
        <v>399.80000000000018</v>
      </c>
      <c r="EF104" s="144">
        <f t="shared" si="372"/>
        <v>-6909.8</v>
      </c>
      <c r="EG104" s="144">
        <f t="shared" si="343"/>
        <v>-7359.9000000000015</v>
      </c>
      <c r="EH104" s="144">
        <f t="shared" si="343"/>
        <v>6381.0000000000018</v>
      </c>
      <c r="EI104" s="144">
        <f t="shared" si="343"/>
        <v>23424.699999999997</v>
      </c>
      <c r="EJ104" s="144">
        <f t="shared" si="343"/>
        <v>16268.2</v>
      </c>
      <c r="EK104" s="144">
        <f t="shared" si="343"/>
        <v>-4581</v>
      </c>
      <c r="EL104" s="144">
        <f t="shared" si="373"/>
        <v>1404.2999999999993</v>
      </c>
      <c r="EM104" s="144">
        <f t="shared" si="373"/>
        <v>-6418</v>
      </c>
      <c r="EN104" s="144">
        <f t="shared" si="328"/>
        <v>20082.100000000002</v>
      </c>
      <c r="EO104" s="144">
        <f t="shared" si="329"/>
        <v>22945.381851480779</v>
      </c>
      <c r="EP104" s="144">
        <f t="shared" si="330"/>
        <v>1540.2</v>
      </c>
      <c r="EQ104" s="144">
        <f t="shared" si="331"/>
        <v>6976.9000000000005</v>
      </c>
      <c r="ER104" s="144">
        <f t="shared" si="332"/>
        <v>-10927</v>
      </c>
      <c r="ES104" s="144">
        <f t="shared" si="333"/>
        <v>-7723.0886659707612</v>
      </c>
      <c r="ET104" s="144">
        <f t="shared" si="333"/>
        <v>1332.1886659707616</v>
      </c>
      <c r="EU104" s="144">
        <f t="shared" si="333"/>
        <v>9101.0999999999985</v>
      </c>
      <c r="EV104" s="144">
        <f t="shared" si="333"/>
        <v>4677.7</v>
      </c>
      <c r="EW104" s="144">
        <f t="shared" si="333"/>
        <v>-3184.7</v>
      </c>
      <c r="EX104" s="144">
        <f t="shared" si="345"/>
        <v>-2579</v>
      </c>
      <c r="EY104" s="144">
        <f t="shared" si="345"/>
        <v>-6432.1</v>
      </c>
      <c r="EZ104" s="144">
        <f t="shared" si="345"/>
        <v>25991.452578742315</v>
      </c>
      <c r="FA104" s="144">
        <f t="shared" si="345"/>
        <v>121980.94081674203</v>
      </c>
      <c r="FB104" s="144">
        <f t="shared" si="335"/>
        <v>3710.3268102232</v>
      </c>
      <c r="FC104" s="144">
        <f t="shared" si="336"/>
        <v>816.67318977679997</v>
      </c>
      <c r="FD104" s="144">
        <f t="shared" si="336"/>
        <v>-2680.5837270466691</v>
      </c>
      <c r="FE104" s="144">
        <f t="shared" si="336"/>
        <v>-8720.051033122003</v>
      </c>
      <c r="FF104" s="144">
        <f t="shared" si="336"/>
        <v>2053.8822493929001</v>
      </c>
      <c r="FG104" s="144">
        <f t="shared" si="336"/>
        <v>6533.1371855984617</v>
      </c>
      <c r="FH104" s="144">
        <f t="shared" si="346"/>
        <v>34586.29254846141</v>
      </c>
      <c r="FI104" s="144">
        <f t="shared" si="346"/>
        <v>-2797.2841922228254</v>
      </c>
      <c r="FJ104" s="144">
        <f t="shared" si="346"/>
        <v>-4673.2049069465284</v>
      </c>
      <c r="FK104" s="144">
        <f t="shared" si="338"/>
        <v>214085.130625647</v>
      </c>
      <c r="FL104" s="144">
        <f t="shared" si="339"/>
        <v>870100.54044960393</v>
      </c>
      <c r="FM104" s="144">
        <f t="shared" si="339"/>
        <v>5574.8917071886826</v>
      </c>
      <c r="FN104" s="144">
        <f t="shared" si="340"/>
        <v>-2311.6</v>
      </c>
      <c r="FO104" s="144">
        <f t="shared" si="341"/>
        <v>-4227.7118634011986</v>
      </c>
      <c r="FP104" s="144">
        <f t="shared" si="341"/>
        <v>-5222.4533708159252</v>
      </c>
      <c r="FQ104" s="144">
        <f t="shared" si="341"/>
        <v>280735.48559155921</v>
      </c>
      <c r="FR104" s="144">
        <f t="shared" si="341"/>
        <v>161493.00350542</v>
      </c>
      <c r="FS104" s="144">
        <f t="shared" si="341"/>
        <v>30500.489838439913</v>
      </c>
      <c r="FT104" s="144">
        <f t="shared" si="347"/>
        <v>-57279.77311619994</v>
      </c>
      <c r="FU104" s="144">
        <f t="shared" si="347"/>
        <v>-2344.3705850020633</v>
      </c>
      <c r="FV104" s="144">
        <f t="shared" si="347"/>
        <v>305972.71765913657</v>
      </c>
      <c r="FW104" s="144">
        <f t="shared" si="347"/>
        <v>-7875.6508786600316</v>
      </c>
    </row>
    <row r="109" spans="1:179" x14ac:dyDescent="0.25">
      <c r="A109" s="146"/>
    </row>
  </sheetData>
  <sheetProtection algorithmName="SHA-512" hashValue="fsfOJuq9Z3WuOaEIvIWVK3DIXZgPf5UF4h9KCm9g5ccmXwy2hqvKrrIFTwOAN0SvDN7eUVEW5geXseZSUwJI2A==" saltValue="HVeNJPM8KSd+jUtpb1AeTg==" spinCount="100000" sheet="1" objects="1" scenarios="1"/>
  <phoneticPr fontId="46" type="noConversion"/>
  <pageMargins left="0.79" right="0.79" top="0.98" bottom="0.98" header="0" footer="0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B2:P60"/>
  <sheetViews>
    <sheetView zoomScaleNormal="100" workbookViewId="0"/>
  </sheetViews>
  <sheetFormatPr baseColWidth="10" defaultColWidth="11.453125" defaultRowHeight="14.5" x14ac:dyDescent="0.35"/>
  <cols>
    <col min="1" max="1" width="11.453125" style="40"/>
    <col min="2" max="3" width="13.6328125" style="40" customWidth="1"/>
    <col min="4" max="14" width="10.81640625" style="40" customWidth="1"/>
    <col min="15" max="16" width="12.81640625" style="40" customWidth="1"/>
    <col min="17" max="16384" width="11.453125" style="40"/>
  </cols>
  <sheetData>
    <row r="2" spans="2:16" ht="23.5" x14ac:dyDescent="0.35">
      <c r="B2" s="48" t="s">
        <v>340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2:16" ht="23.5" x14ac:dyDescent="0.35">
      <c r="B3" s="48" t="s">
        <v>246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9" t="s">
        <v>679</v>
      </c>
      <c r="N3" s="50">
        <v>2020</v>
      </c>
    </row>
    <row r="4" spans="2:16" ht="23.5" x14ac:dyDescent="0.35">
      <c r="B4" s="48" t="s">
        <v>302</v>
      </c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7" spans="2:16" x14ac:dyDescent="0.35">
      <c r="D7" s="162" t="s">
        <v>483</v>
      </c>
      <c r="E7" s="162"/>
      <c r="F7" s="162"/>
      <c r="G7" s="162"/>
      <c r="H7" s="162"/>
      <c r="I7" s="162"/>
      <c r="J7" s="162"/>
      <c r="K7" s="162"/>
      <c r="L7" s="162"/>
      <c r="M7" s="162"/>
    </row>
    <row r="8" spans="2:16" x14ac:dyDescent="0.35">
      <c r="D8" s="162"/>
      <c r="E8" s="162"/>
      <c r="F8" s="162"/>
      <c r="G8" s="162"/>
      <c r="H8" s="162"/>
      <c r="I8" s="162"/>
      <c r="J8" s="162"/>
      <c r="K8" s="162"/>
      <c r="L8" s="162"/>
      <c r="M8" s="162"/>
    </row>
    <row r="9" spans="2:16" ht="17.5" x14ac:dyDescent="0.35">
      <c r="D9" s="163" t="s">
        <v>310</v>
      </c>
      <c r="E9" s="163"/>
      <c r="F9" s="163"/>
      <c r="G9" s="163"/>
      <c r="H9" s="163"/>
      <c r="I9" s="163"/>
      <c r="J9" s="163"/>
      <c r="K9" s="163"/>
      <c r="L9" s="163"/>
      <c r="M9" s="163"/>
    </row>
    <row r="10" spans="2:16" ht="17.5" x14ac:dyDescent="0.35">
      <c r="D10" s="163"/>
      <c r="E10" s="163"/>
      <c r="F10" s="163"/>
      <c r="G10" s="163"/>
      <c r="H10" s="163"/>
      <c r="I10" s="163"/>
      <c r="J10" s="163"/>
      <c r="K10" s="163"/>
      <c r="L10" s="163"/>
      <c r="M10" s="163"/>
    </row>
    <row r="11" spans="2:16" ht="23.5" x14ac:dyDescent="0.35">
      <c r="B11" s="180" t="s">
        <v>306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</row>
    <row r="12" spans="2:16" ht="15" thickBot="1" x14ac:dyDescent="0.4">
      <c r="B12" s="42"/>
      <c r="C12" s="42"/>
      <c r="D12" s="42"/>
      <c r="E12" s="52"/>
      <c r="N12" s="41"/>
      <c r="O12" s="41"/>
      <c r="P12" s="41"/>
    </row>
    <row r="13" spans="2:16" ht="19.5" thickTop="1" thickBot="1" x14ac:dyDescent="0.4">
      <c r="B13" s="199" t="s">
        <v>307</v>
      </c>
      <c r="C13" s="200"/>
      <c r="D13" s="55" t="s">
        <v>324</v>
      </c>
      <c r="E13" s="56"/>
      <c r="F13" s="56"/>
      <c r="G13" s="56"/>
      <c r="H13" s="56"/>
      <c r="I13" s="56"/>
      <c r="J13" s="56"/>
      <c r="K13" s="56"/>
      <c r="L13" s="56"/>
      <c r="M13" s="56"/>
      <c r="N13" s="57"/>
      <c r="O13" s="41"/>
      <c r="P13" s="41"/>
    </row>
    <row r="14" spans="2:16" ht="52.5" customHeight="1" thickTop="1" thickBot="1" x14ac:dyDescent="0.4">
      <c r="B14" s="60" t="s">
        <v>312</v>
      </c>
      <c r="C14" s="54"/>
      <c r="D14" s="204" t="s">
        <v>366</v>
      </c>
      <c r="E14" s="205"/>
      <c r="F14" s="205"/>
      <c r="G14" s="205"/>
      <c r="H14" s="205"/>
      <c r="I14" s="205"/>
      <c r="J14" s="205"/>
      <c r="K14" s="205"/>
      <c r="L14" s="205"/>
      <c r="M14" s="205"/>
      <c r="N14" s="206"/>
      <c r="O14" s="41"/>
      <c r="P14" s="41"/>
    </row>
    <row r="15" spans="2:16" ht="43.5" customHeight="1" thickTop="1" thickBot="1" x14ac:dyDescent="0.4">
      <c r="B15" s="63" t="s">
        <v>313</v>
      </c>
      <c r="C15" s="64"/>
      <c r="D15" s="192" t="s">
        <v>314</v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41"/>
      <c r="P15" s="41"/>
    </row>
    <row r="16" spans="2:16" ht="43.5" customHeight="1" thickTop="1" thickBot="1" x14ac:dyDescent="0.4">
      <c r="B16" s="63" t="s">
        <v>365</v>
      </c>
      <c r="C16" s="64"/>
      <c r="D16" s="192" t="s">
        <v>367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41"/>
      <c r="P16" s="41"/>
    </row>
    <row r="17" spans="2:16" ht="43.5" customHeight="1" thickTop="1" thickBot="1" x14ac:dyDescent="0.4">
      <c r="B17" s="207" t="s">
        <v>329</v>
      </c>
      <c r="C17" s="208"/>
      <c r="D17" s="206" t="s">
        <v>315</v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41"/>
      <c r="P17" s="41"/>
    </row>
    <row r="18" spans="2:16" ht="43.5" customHeight="1" thickTop="1" thickBot="1" x14ac:dyDescent="0.4">
      <c r="B18" s="65" t="s">
        <v>316</v>
      </c>
      <c r="C18" s="66"/>
      <c r="D18" s="192" t="s">
        <v>368</v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41"/>
      <c r="P18" s="41"/>
    </row>
    <row r="19" spans="2:16" ht="60" customHeight="1" thickTop="1" thickBot="1" x14ac:dyDescent="0.4">
      <c r="B19" s="61" t="s">
        <v>317</v>
      </c>
      <c r="C19" s="62"/>
      <c r="D19" s="192" t="s">
        <v>369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41"/>
      <c r="P19" s="41"/>
    </row>
    <row r="20" spans="2:16" ht="60" customHeight="1" thickTop="1" thickBot="1" x14ac:dyDescent="0.4">
      <c r="B20" s="61" t="s">
        <v>197</v>
      </c>
      <c r="C20" s="62"/>
      <c r="D20" s="192" t="s">
        <v>370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41"/>
      <c r="P20" s="41"/>
    </row>
    <row r="21" spans="2:16" ht="60" customHeight="1" thickTop="1" thickBot="1" x14ac:dyDescent="0.4">
      <c r="B21" s="207" t="s">
        <v>484</v>
      </c>
      <c r="C21" s="208"/>
      <c r="D21" s="192" t="s">
        <v>485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41"/>
      <c r="P21" s="41"/>
    </row>
    <row r="22" spans="2:16" ht="59.25" customHeight="1" thickTop="1" thickBot="1" x14ac:dyDescent="0.4">
      <c r="B22" s="61" t="s">
        <v>311</v>
      </c>
      <c r="C22" s="62"/>
      <c r="D22" s="192" t="s">
        <v>371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41"/>
      <c r="P22" s="41"/>
    </row>
    <row r="23" spans="2:16" ht="43.5" customHeight="1" thickTop="1" thickBot="1" x14ac:dyDescent="0.4">
      <c r="B23" s="61" t="s">
        <v>203</v>
      </c>
      <c r="C23" s="62"/>
      <c r="D23" s="192" t="s">
        <v>318</v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41"/>
      <c r="P23" s="41"/>
    </row>
    <row r="24" spans="2:16" ht="43.5" customHeight="1" thickTop="1" thickBot="1" x14ac:dyDescent="0.4">
      <c r="B24" s="61" t="s">
        <v>319</v>
      </c>
      <c r="C24" s="62"/>
      <c r="D24" s="192" t="s">
        <v>320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41"/>
      <c r="P24" s="41"/>
    </row>
    <row r="25" spans="2:16" ht="19" thickTop="1" x14ac:dyDescent="0.35">
      <c r="B25" s="53" t="s">
        <v>207</v>
      </c>
      <c r="C25" s="51"/>
      <c r="D25" s="193" t="s">
        <v>372</v>
      </c>
      <c r="E25" s="194"/>
      <c r="F25" s="194"/>
      <c r="G25" s="194"/>
      <c r="H25" s="194"/>
      <c r="I25" s="194"/>
      <c r="J25" s="194"/>
      <c r="K25" s="194"/>
      <c r="L25" s="194"/>
      <c r="M25" s="194"/>
      <c r="N25" s="195"/>
      <c r="O25" s="41"/>
      <c r="P25" s="41"/>
    </row>
    <row r="26" spans="2:16" ht="19" thickBot="1" x14ac:dyDescent="0.4">
      <c r="B26" s="58"/>
      <c r="C26" s="59"/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8"/>
      <c r="O26" s="41"/>
      <c r="P26" s="41"/>
    </row>
    <row r="27" spans="2:16" ht="19.5" thickTop="1" thickBot="1" x14ac:dyDescent="0.5">
      <c r="C27" s="42"/>
      <c r="D27" s="44"/>
      <c r="E27" s="44"/>
      <c r="F27" s="44"/>
      <c r="G27" s="44"/>
      <c r="H27" s="44"/>
      <c r="I27" s="44"/>
      <c r="J27" s="44"/>
      <c r="K27" s="44"/>
      <c r="L27" s="46"/>
      <c r="M27" s="46"/>
      <c r="O27" s="41"/>
      <c r="P27" s="45"/>
    </row>
    <row r="28" spans="2:16" ht="19.5" thickTop="1" thickBot="1" x14ac:dyDescent="0.4">
      <c r="B28" s="199" t="s">
        <v>321</v>
      </c>
      <c r="C28" s="200"/>
      <c r="D28" s="201"/>
      <c r="E28" s="199" t="s">
        <v>322</v>
      </c>
      <c r="F28" s="200"/>
      <c r="G28" s="200"/>
      <c r="H28" s="200"/>
      <c r="I28" s="201"/>
      <c r="J28" s="200" t="s">
        <v>323</v>
      </c>
      <c r="K28" s="200"/>
      <c r="L28" s="200"/>
      <c r="M28" s="200"/>
      <c r="N28" s="201"/>
      <c r="O28" s="41"/>
      <c r="P28" s="45"/>
    </row>
    <row r="29" spans="2:16" ht="51" customHeight="1" thickTop="1" thickBot="1" x14ac:dyDescent="0.4">
      <c r="B29" s="189" t="s">
        <v>290</v>
      </c>
      <c r="C29" s="190"/>
      <c r="D29" s="191"/>
      <c r="E29" s="186" t="s">
        <v>328</v>
      </c>
      <c r="F29" s="187"/>
      <c r="G29" s="187"/>
      <c r="H29" s="187"/>
      <c r="I29" s="188"/>
      <c r="J29" s="186" t="s">
        <v>330</v>
      </c>
      <c r="K29" s="187"/>
      <c r="L29" s="187"/>
      <c r="M29" s="187"/>
      <c r="N29" s="188"/>
      <c r="O29" s="41"/>
      <c r="P29" s="67"/>
    </row>
    <row r="30" spans="2:16" ht="51" customHeight="1" thickTop="1" thickBot="1" x14ac:dyDescent="0.4">
      <c r="B30" s="189" t="s">
        <v>287</v>
      </c>
      <c r="C30" s="190"/>
      <c r="D30" s="191"/>
      <c r="E30" s="186" t="s">
        <v>317</v>
      </c>
      <c r="F30" s="187"/>
      <c r="G30" s="187"/>
      <c r="H30" s="187"/>
      <c r="I30" s="188"/>
      <c r="J30" s="186" t="s">
        <v>330</v>
      </c>
      <c r="K30" s="187"/>
      <c r="L30" s="187"/>
      <c r="M30" s="187"/>
      <c r="N30" s="188"/>
      <c r="O30" s="41"/>
      <c r="P30" s="67"/>
    </row>
    <row r="31" spans="2:16" ht="51" customHeight="1" thickTop="1" thickBot="1" x14ac:dyDescent="0.4">
      <c r="B31" s="189" t="s">
        <v>254</v>
      </c>
      <c r="C31" s="190"/>
      <c r="D31" s="191"/>
      <c r="E31" s="186" t="s">
        <v>316</v>
      </c>
      <c r="F31" s="187"/>
      <c r="G31" s="187"/>
      <c r="H31" s="187"/>
      <c r="I31" s="188"/>
      <c r="J31" s="186" t="s">
        <v>252</v>
      </c>
      <c r="K31" s="187"/>
      <c r="L31" s="187"/>
      <c r="M31" s="187"/>
      <c r="N31" s="188"/>
      <c r="O31" s="41"/>
      <c r="P31" s="67"/>
    </row>
    <row r="32" spans="2:16" ht="51" customHeight="1" thickTop="1" thickBot="1" x14ac:dyDescent="0.4">
      <c r="B32" s="189" t="s">
        <v>283</v>
      </c>
      <c r="C32" s="190"/>
      <c r="D32" s="191"/>
      <c r="E32" s="186" t="s">
        <v>317</v>
      </c>
      <c r="F32" s="187"/>
      <c r="G32" s="187"/>
      <c r="H32" s="187"/>
      <c r="I32" s="188"/>
      <c r="J32" s="186" t="s">
        <v>252</v>
      </c>
      <c r="K32" s="187"/>
      <c r="L32" s="187"/>
      <c r="M32" s="187"/>
      <c r="N32" s="188"/>
      <c r="O32" s="41"/>
      <c r="P32" s="67"/>
    </row>
    <row r="33" spans="2:16" ht="51" customHeight="1" thickTop="1" thickBot="1" x14ac:dyDescent="0.4">
      <c r="B33" s="189" t="s">
        <v>331</v>
      </c>
      <c r="C33" s="190"/>
      <c r="D33" s="191"/>
      <c r="E33" s="186" t="s">
        <v>316</v>
      </c>
      <c r="F33" s="187"/>
      <c r="G33" s="187"/>
      <c r="H33" s="187"/>
      <c r="I33" s="188"/>
      <c r="J33" s="186" t="s">
        <v>332</v>
      </c>
      <c r="K33" s="187"/>
      <c r="L33" s="187"/>
      <c r="M33" s="187"/>
      <c r="N33" s="188"/>
      <c r="O33" s="41"/>
      <c r="P33" s="67"/>
    </row>
    <row r="34" spans="2:16" ht="51" customHeight="1" thickTop="1" thickBot="1" x14ac:dyDescent="0.4">
      <c r="B34" s="189" t="s">
        <v>293</v>
      </c>
      <c r="C34" s="190"/>
      <c r="D34" s="191"/>
      <c r="E34" s="186" t="s">
        <v>333</v>
      </c>
      <c r="F34" s="187"/>
      <c r="G34" s="187"/>
      <c r="H34" s="187"/>
      <c r="I34" s="188"/>
      <c r="J34" s="186" t="s">
        <v>330</v>
      </c>
      <c r="K34" s="187"/>
      <c r="L34" s="187"/>
      <c r="M34" s="187"/>
      <c r="N34" s="188"/>
      <c r="O34" s="41"/>
      <c r="P34" s="67"/>
    </row>
    <row r="35" spans="2:16" ht="51" customHeight="1" thickTop="1" thickBot="1" x14ac:dyDescent="0.4">
      <c r="B35" s="189" t="s">
        <v>294</v>
      </c>
      <c r="C35" s="190"/>
      <c r="D35" s="191"/>
      <c r="E35" s="186" t="s">
        <v>334</v>
      </c>
      <c r="F35" s="187"/>
      <c r="G35" s="187"/>
      <c r="H35" s="187"/>
      <c r="I35" s="188"/>
      <c r="J35" s="186" t="s">
        <v>335</v>
      </c>
      <c r="K35" s="187"/>
      <c r="L35" s="187"/>
      <c r="M35" s="187"/>
      <c r="N35" s="188"/>
      <c r="O35" s="41"/>
      <c r="P35" s="67"/>
    </row>
    <row r="36" spans="2:16" ht="51" customHeight="1" thickTop="1" thickBot="1" x14ac:dyDescent="0.4">
      <c r="B36" s="189" t="s">
        <v>486</v>
      </c>
      <c r="C36" s="190"/>
      <c r="D36" s="191"/>
      <c r="E36" s="186" t="s">
        <v>203</v>
      </c>
      <c r="F36" s="187"/>
      <c r="G36" s="187"/>
      <c r="H36" s="187"/>
      <c r="I36" s="188"/>
      <c r="J36" s="186" t="s">
        <v>335</v>
      </c>
      <c r="K36" s="187"/>
      <c r="L36" s="187"/>
      <c r="M36" s="187"/>
      <c r="N36" s="188"/>
      <c r="O36" s="41"/>
      <c r="P36" s="67"/>
    </row>
    <row r="37" spans="2:16" ht="51" customHeight="1" thickTop="1" thickBot="1" x14ac:dyDescent="0.4">
      <c r="B37" s="189" t="s">
        <v>296</v>
      </c>
      <c r="C37" s="190"/>
      <c r="D37" s="191"/>
      <c r="E37" s="186" t="s">
        <v>334</v>
      </c>
      <c r="F37" s="187"/>
      <c r="G37" s="187"/>
      <c r="H37" s="187"/>
      <c r="I37" s="188"/>
      <c r="J37" s="186" t="s">
        <v>330</v>
      </c>
      <c r="K37" s="187"/>
      <c r="L37" s="187"/>
      <c r="M37" s="187"/>
      <c r="N37" s="188"/>
      <c r="O37" s="41"/>
      <c r="P37" s="67"/>
    </row>
    <row r="38" spans="2:16" ht="51" customHeight="1" thickTop="1" thickBot="1" x14ac:dyDescent="0.4">
      <c r="B38" s="189" t="s">
        <v>292</v>
      </c>
      <c r="C38" s="190"/>
      <c r="D38" s="191"/>
      <c r="E38" s="186" t="s">
        <v>203</v>
      </c>
      <c r="F38" s="187"/>
      <c r="G38" s="187"/>
      <c r="H38" s="187"/>
      <c r="I38" s="188"/>
      <c r="J38" s="186" t="s">
        <v>330</v>
      </c>
      <c r="K38" s="187"/>
      <c r="L38" s="187"/>
      <c r="M38" s="187"/>
      <c r="N38" s="188"/>
      <c r="O38" s="41"/>
      <c r="P38" s="67"/>
    </row>
    <row r="39" spans="2:16" ht="51" customHeight="1" thickTop="1" thickBot="1" x14ac:dyDescent="0.4">
      <c r="B39" s="189" t="s">
        <v>281</v>
      </c>
      <c r="C39" s="190"/>
      <c r="D39" s="191"/>
      <c r="E39" s="186" t="s">
        <v>489</v>
      </c>
      <c r="F39" s="187"/>
      <c r="G39" s="187"/>
      <c r="H39" s="187"/>
      <c r="I39" s="188"/>
      <c r="J39" s="186" t="s">
        <v>338</v>
      </c>
      <c r="K39" s="187"/>
      <c r="L39" s="187"/>
      <c r="M39" s="187"/>
      <c r="N39" s="188"/>
      <c r="O39" s="41"/>
      <c r="P39" s="67"/>
    </row>
    <row r="40" spans="2:16" ht="51" customHeight="1" thickTop="1" thickBot="1" x14ac:dyDescent="0.4">
      <c r="B40" s="189" t="s">
        <v>295</v>
      </c>
      <c r="C40" s="190"/>
      <c r="D40" s="191"/>
      <c r="E40" s="186" t="s">
        <v>336</v>
      </c>
      <c r="F40" s="187"/>
      <c r="G40" s="187"/>
      <c r="H40" s="187"/>
      <c r="I40" s="188"/>
      <c r="J40" s="186" t="s">
        <v>252</v>
      </c>
      <c r="K40" s="187"/>
      <c r="L40" s="187"/>
      <c r="M40" s="187"/>
      <c r="N40" s="188"/>
      <c r="O40" s="41"/>
      <c r="P40" s="67"/>
    </row>
    <row r="41" spans="2:16" ht="51" customHeight="1" thickTop="1" thickBot="1" x14ac:dyDescent="0.4">
      <c r="B41" s="189" t="s">
        <v>295</v>
      </c>
      <c r="C41" s="190"/>
      <c r="D41" s="191"/>
      <c r="E41" s="209" t="s">
        <v>325</v>
      </c>
      <c r="F41" s="210"/>
      <c r="G41" s="210"/>
      <c r="H41" s="210"/>
      <c r="I41" s="211"/>
      <c r="J41" s="186" t="s">
        <v>252</v>
      </c>
      <c r="K41" s="187"/>
      <c r="L41" s="187"/>
      <c r="M41" s="187"/>
      <c r="N41" s="188"/>
      <c r="O41" s="41"/>
      <c r="P41" s="67"/>
    </row>
    <row r="42" spans="2:16" s="69" customFormat="1" ht="51" customHeight="1" thickTop="1" thickBot="1" x14ac:dyDescent="0.4">
      <c r="B42" s="189" t="s">
        <v>284</v>
      </c>
      <c r="C42" s="190"/>
      <c r="D42" s="191"/>
      <c r="E42" s="186" t="s">
        <v>203</v>
      </c>
      <c r="F42" s="187"/>
      <c r="G42" s="187"/>
      <c r="H42" s="187"/>
      <c r="I42" s="188"/>
      <c r="J42" s="186" t="s">
        <v>252</v>
      </c>
      <c r="K42" s="187"/>
      <c r="L42" s="187"/>
      <c r="M42" s="187"/>
      <c r="N42" s="188"/>
      <c r="O42" s="68"/>
      <c r="P42" s="67"/>
    </row>
    <row r="43" spans="2:16" ht="51" customHeight="1" thickTop="1" thickBot="1" x14ac:dyDescent="0.4">
      <c r="B43" s="189" t="s">
        <v>299</v>
      </c>
      <c r="C43" s="190"/>
      <c r="D43" s="191"/>
      <c r="E43" s="186" t="s">
        <v>313</v>
      </c>
      <c r="F43" s="187"/>
      <c r="G43" s="187"/>
      <c r="H43" s="187"/>
      <c r="I43" s="188"/>
      <c r="J43" s="186" t="s">
        <v>330</v>
      </c>
      <c r="K43" s="187"/>
      <c r="L43" s="187"/>
      <c r="M43" s="187"/>
      <c r="N43" s="188"/>
      <c r="O43" s="41"/>
      <c r="P43" s="67"/>
    </row>
    <row r="44" spans="2:16" ht="51" customHeight="1" thickTop="1" thickBot="1" x14ac:dyDescent="0.4">
      <c r="B44" s="189" t="s">
        <v>300</v>
      </c>
      <c r="C44" s="190"/>
      <c r="D44" s="191"/>
      <c r="E44" s="186" t="s">
        <v>337</v>
      </c>
      <c r="F44" s="187"/>
      <c r="G44" s="187"/>
      <c r="H44" s="187"/>
      <c r="I44" s="188"/>
      <c r="J44" s="186" t="s">
        <v>330</v>
      </c>
      <c r="K44" s="187"/>
      <c r="L44" s="187"/>
      <c r="M44" s="187"/>
      <c r="N44" s="188"/>
      <c r="O44" s="41"/>
      <c r="P44" s="67"/>
    </row>
    <row r="45" spans="2:16" ht="51" customHeight="1" thickTop="1" thickBot="1" x14ac:dyDescent="0.4">
      <c r="B45" s="189" t="s">
        <v>301</v>
      </c>
      <c r="C45" s="190"/>
      <c r="D45" s="191"/>
      <c r="E45" s="186" t="s">
        <v>339</v>
      </c>
      <c r="F45" s="187"/>
      <c r="G45" s="187"/>
      <c r="H45" s="187"/>
      <c r="I45" s="188"/>
      <c r="J45" s="186" t="s">
        <v>330</v>
      </c>
      <c r="K45" s="187"/>
      <c r="L45" s="187"/>
      <c r="M45" s="187"/>
      <c r="N45" s="188"/>
      <c r="O45" s="41"/>
      <c r="P45" s="67"/>
    </row>
    <row r="46" spans="2:16" ht="51" customHeight="1" thickTop="1" thickBot="1" x14ac:dyDescent="0.4">
      <c r="B46" s="189" t="s">
        <v>407</v>
      </c>
      <c r="C46" s="190"/>
      <c r="D46" s="191"/>
      <c r="E46" s="186" t="s">
        <v>313</v>
      </c>
      <c r="F46" s="187"/>
      <c r="G46" s="187"/>
      <c r="H46" s="187"/>
      <c r="I46" s="188"/>
      <c r="J46" s="186" t="s">
        <v>252</v>
      </c>
      <c r="K46" s="187"/>
      <c r="L46" s="187"/>
      <c r="M46" s="187"/>
      <c r="N46" s="188"/>
      <c r="O46" s="41"/>
      <c r="P46" s="67"/>
    </row>
    <row r="47" spans="2:16" ht="51" customHeight="1" thickTop="1" thickBot="1" x14ac:dyDescent="0.4">
      <c r="B47" s="189" t="s">
        <v>408</v>
      </c>
      <c r="C47" s="190"/>
      <c r="D47" s="191"/>
      <c r="E47" s="186" t="s">
        <v>408</v>
      </c>
      <c r="F47" s="187"/>
      <c r="G47" s="187"/>
      <c r="H47" s="187"/>
      <c r="I47" s="188"/>
      <c r="J47" s="186" t="s">
        <v>252</v>
      </c>
      <c r="K47" s="187"/>
      <c r="L47" s="187"/>
      <c r="M47" s="187"/>
      <c r="N47" s="188"/>
      <c r="O47" s="41"/>
      <c r="P47" s="67"/>
    </row>
    <row r="48" spans="2:16" ht="19" thickTop="1" x14ac:dyDescent="0.45">
      <c r="C48" s="42"/>
      <c r="D48" s="44"/>
      <c r="E48" s="44"/>
      <c r="F48" s="44"/>
      <c r="G48" s="44"/>
      <c r="H48" s="44"/>
      <c r="I48" s="44"/>
      <c r="J48" s="44"/>
      <c r="K48" s="44"/>
      <c r="L48" s="46"/>
      <c r="M48" s="46"/>
      <c r="O48" s="41"/>
      <c r="P48" s="67"/>
    </row>
    <row r="49" spans="2:16" ht="19" thickBot="1" x14ac:dyDescent="0.5">
      <c r="C49" s="42"/>
      <c r="D49" s="44"/>
      <c r="E49" s="44"/>
      <c r="F49" s="44"/>
      <c r="G49" s="44"/>
      <c r="H49" s="44"/>
      <c r="I49" s="44"/>
      <c r="J49" s="44"/>
      <c r="K49" s="44"/>
      <c r="L49" s="46"/>
      <c r="M49" s="46"/>
      <c r="O49" s="41"/>
      <c r="P49" s="67"/>
    </row>
    <row r="50" spans="2:16" s="43" customFormat="1" ht="19.5" thickTop="1" thickBot="1" x14ac:dyDescent="0.4">
      <c r="B50" s="199" t="s">
        <v>306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1"/>
      <c r="O50" s="41"/>
      <c r="P50" s="45"/>
    </row>
    <row r="51" spans="2:16" s="43" customFormat="1" ht="18.75" customHeight="1" thickTop="1" thickBot="1" x14ac:dyDescent="0.4">
      <c r="B51" s="203" t="s">
        <v>490</v>
      </c>
      <c r="C51" s="203"/>
      <c r="D51" s="203"/>
      <c r="E51" s="202" t="s">
        <v>305</v>
      </c>
      <c r="F51" s="202"/>
      <c r="G51" s="202"/>
      <c r="H51" s="202"/>
      <c r="I51" s="202"/>
      <c r="J51" s="202"/>
      <c r="K51" s="202"/>
      <c r="L51" s="202"/>
      <c r="M51" s="202"/>
      <c r="N51" s="202"/>
      <c r="O51" s="41"/>
      <c r="P51" s="45"/>
    </row>
    <row r="52" spans="2:16" s="43" customFormat="1" ht="18.75" customHeight="1" thickTop="1" thickBot="1" x14ac:dyDescent="0.4">
      <c r="B52" s="203" t="s">
        <v>304</v>
      </c>
      <c r="C52" s="203"/>
      <c r="D52" s="203"/>
      <c r="E52" s="202" t="s">
        <v>326</v>
      </c>
      <c r="F52" s="202"/>
      <c r="G52" s="202"/>
      <c r="H52" s="202"/>
      <c r="I52" s="202"/>
      <c r="J52" s="202"/>
      <c r="K52" s="202"/>
      <c r="L52" s="202"/>
      <c r="M52" s="202"/>
      <c r="N52" s="202"/>
      <c r="O52" s="41"/>
      <c r="P52" s="45"/>
    </row>
    <row r="53" spans="2:16" ht="19" thickTop="1" x14ac:dyDescent="0.35">
      <c r="O53" s="41"/>
      <c r="P53" s="45"/>
    </row>
    <row r="54" spans="2:16" ht="18.75" customHeight="1" x14ac:dyDescent="0.4">
      <c r="B54" s="70"/>
      <c r="C54" s="70"/>
      <c r="D54" s="70"/>
      <c r="E54" s="70"/>
      <c r="F54" s="70"/>
      <c r="G54" s="70"/>
      <c r="H54" s="70"/>
      <c r="I54" s="70"/>
      <c r="J54" s="70"/>
      <c r="K54" s="70"/>
      <c r="O54" s="41"/>
      <c r="P54" s="45"/>
    </row>
    <row r="55" spans="2:16" ht="18.75" customHeight="1" x14ac:dyDescent="0.4">
      <c r="B55" s="70"/>
      <c r="D55" s="70"/>
      <c r="E55" s="70"/>
      <c r="F55" s="70"/>
      <c r="G55" s="70"/>
      <c r="H55" s="70"/>
      <c r="I55" s="70"/>
      <c r="J55" s="70"/>
      <c r="K55" s="70"/>
      <c r="O55" s="41"/>
      <c r="P55" s="45"/>
    </row>
    <row r="58" spans="2:16" x14ac:dyDescent="0.35">
      <c r="B58" s="164" t="s">
        <v>460</v>
      </c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6"/>
    </row>
    <row r="59" spans="2:16" x14ac:dyDescent="0.35">
      <c r="B59" s="167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9"/>
    </row>
    <row r="60" spans="2:16" ht="36" customHeight="1" x14ac:dyDescent="0.35">
      <c r="B60" s="170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2"/>
    </row>
  </sheetData>
  <mergeCells count="86">
    <mergeCell ref="B58:N60"/>
    <mergeCell ref="D20:N20"/>
    <mergeCell ref="D16:N16"/>
    <mergeCell ref="B45:D45"/>
    <mergeCell ref="E45:I45"/>
    <mergeCell ref="J45:N45"/>
    <mergeCell ref="B41:D41"/>
    <mergeCell ref="E41:I41"/>
    <mergeCell ref="J41:N41"/>
    <mergeCell ref="B44:D44"/>
    <mergeCell ref="E44:I44"/>
    <mergeCell ref="J44:N44"/>
    <mergeCell ref="B42:D42"/>
    <mergeCell ref="E42:I42"/>
    <mergeCell ref="J42:N42"/>
    <mergeCell ref="B43:D43"/>
    <mergeCell ref="B17:C17"/>
    <mergeCell ref="B35:D35"/>
    <mergeCell ref="E35:I35"/>
    <mergeCell ref="J35:N35"/>
    <mergeCell ref="B36:D36"/>
    <mergeCell ref="E36:I36"/>
    <mergeCell ref="J36:N36"/>
    <mergeCell ref="E34:I34"/>
    <mergeCell ref="J34:N34"/>
    <mergeCell ref="E32:I32"/>
    <mergeCell ref="J32:N32"/>
    <mergeCell ref="E33:I33"/>
    <mergeCell ref="D21:N21"/>
    <mergeCell ref="B21:C21"/>
    <mergeCell ref="D22:N22"/>
    <mergeCell ref="E29:I29"/>
    <mergeCell ref="B50:N50"/>
    <mergeCell ref="E51:N51"/>
    <mergeCell ref="B51:D51"/>
    <mergeCell ref="B30:D30"/>
    <mergeCell ref="B31:D31"/>
    <mergeCell ref="B32:D32"/>
    <mergeCell ref="B33:D33"/>
    <mergeCell ref="B34:D34"/>
    <mergeCell ref="E30:I30"/>
    <mergeCell ref="J30:N30"/>
    <mergeCell ref="B39:D39"/>
    <mergeCell ref="E39:I39"/>
    <mergeCell ref="J39:N39"/>
    <mergeCell ref="E31:I31"/>
    <mergeCell ref="J31:N31"/>
    <mergeCell ref="E37:I37"/>
    <mergeCell ref="D7:M8"/>
    <mergeCell ref="D9:M9"/>
    <mergeCell ref="D10:M10"/>
    <mergeCell ref="E52:N52"/>
    <mergeCell ref="B52:D52"/>
    <mergeCell ref="B11:N11"/>
    <mergeCell ref="B13:C13"/>
    <mergeCell ref="J28:N28"/>
    <mergeCell ref="B28:D28"/>
    <mergeCell ref="B29:D29"/>
    <mergeCell ref="D14:N14"/>
    <mergeCell ref="D15:N15"/>
    <mergeCell ref="D17:N17"/>
    <mergeCell ref="D18:N18"/>
    <mergeCell ref="D19:N19"/>
    <mergeCell ref="J40:N40"/>
    <mergeCell ref="J29:N29"/>
    <mergeCell ref="J33:N33"/>
    <mergeCell ref="J37:N37"/>
    <mergeCell ref="B38:D38"/>
    <mergeCell ref="E38:I38"/>
    <mergeCell ref="B37:D37"/>
    <mergeCell ref="D23:N23"/>
    <mergeCell ref="D24:N24"/>
    <mergeCell ref="D25:N25"/>
    <mergeCell ref="D26:N26"/>
    <mergeCell ref="E28:I28"/>
    <mergeCell ref="E47:I47"/>
    <mergeCell ref="B47:D47"/>
    <mergeCell ref="J47:N47"/>
    <mergeCell ref="J38:N38"/>
    <mergeCell ref="E43:I43"/>
    <mergeCell ref="J43:N43"/>
    <mergeCell ref="E40:I40"/>
    <mergeCell ref="E46:I46"/>
    <mergeCell ref="J46:N46"/>
    <mergeCell ref="B46:D46"/>
    <mergeCell ref="B40:D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9495F-D77D-44CB-9687-A9F23A4EADB5}">
  <sheetPr codeName="Hoja14">
    <tabColor rgb="FF0070C0"/>
  </sheetPr>
  <dimension ref="A1:BG188"/>
  <sheetViews>
    <sheetView showGridLines="0" zoomScale="115" zoomScaleNormal="115" workbookViewId="0">
      <pane xSplit="2" ySplit="3" topLeftCell="C168" activePane="bottomRight" state="frozen"/>
      <selection pane="topRight" activeCell="C1" sqref="C1"/>
      <selection pane="bottomLeft" activeCell="A4" sqref="A4"/>
      <selection pane="bottomRight" activeCell="H191" sqref="H191"/>
    </sheetView>
  </sheetViews>
  <sheetFormatPr baseColWidth="10" defaultRowHeight="12.5" outlineLevelRow="1" x14ac:dyDescent="0.25"/>
  <sheetData>
    <row r="1" spans="1:59" ht="21" x14ac:dyDescent="0.25">
      <c r="A1" s="212" t="s">
        <v>442</v>
      </c>
      <c r="B1" s="213"/>
      <c r="C1" s="122"/>
      <c r="D1" s="122" t="s">
        <v>455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7" t="s">
        <v>479</v>
      </c>
      <c r="BA1" s="128"/>
      <c r="BB1" s="129"/>
      <c r="BC1" s="127" t="s">
        <v>446</v>
      </c>
      <c r="BD1" s="128"/>
      <c r="BE1" s="128"/>
      <c r="BF1" s="129"/>
      <c r="BG1" s="129"/>
    </row>
    <row r="2" spans="1:59" s="124" customFormat="1" ht="78" x14ac:dyDescent="0.25">
      <c r="A2" s="123" t="s">
        <v>341</v>
      </c>
      <c r="B2" s="123" t="s">
        <v>443</v>
      </c>
      <c r="C2" s="102" t="s">
        <v>481</v>
      </c>
      <c r="D2" s="102" t="s">
        <v>137</v>
      </c>
      <c r="E2" s="102" t="s">
        <v>138</v>
      </c>
      <c r="F2" s="102" t="s">
        <v>139</v>
      </c>
      <c r="G2" s="102" t="s">
        <v>140</v>
      </c>
      <c r="H2" s="102" t="s">
        <v>141</v>
      </c>
      <c r="I2" s="102" t="s">
        <v>142</v>
      </c>
      <c r="J2" s="102" t="s">
        <v>143</v>
      </c>
      <c r="K2" s="102" t="s">
        <v>144</v>
      </c>
      <c r="L2" s="102" t="s">
        <v>145</v>
      </c>
      <c r="M2" s="102" t="s">
        <v>146</v>
      </c>
      <c r="N2" s="102" t="s">
        <v>147</v>
      </c>
      <c r="O2" s="102" t="s">
        <v>148</v>
      </c>
      <c r="P2" s="102" t="s">
        <v>149</v>
      </c>
      <c r="Q2" s="102" t="s">
        <v>150</v>
      </c>
      <c r="R2" s="102" t="s">
        <v>151</v>
      </c>
      <c r="S2" s="102" t="s">
        <v>152</v>
      </c>
      <c r="T2" s="102" t="s">
        <v>153</v>
      </c>
      <c r="U2" s="102" t="s">
        <v>154</v>
      </c>
      <c r="V2" s="102" t="s">
        <v>155</v>
      </c>
      <c r="W2" s="102" t="s">
        <v>156</v>
      </c>
      <c r="X2" s="102" t="s">
        <v>157</v>
      </c>
      <c r="Y2" s="102" t="s">
        <v>158</v>
      </c>
      <c r="Z2" s="102" t="s">
        <v>159</v>
      </c>
      <c r="AA2" s="102" t="s">
        <v>160</v>
      </c>
      <c r="AB2" s="102" t="s">
        <v>161</v>
      </c>
      <c r="AC2" s="102" t="s">
        <v>162</v>
      </c>
      <c r="AD2" s="102" t="s">
        <v>163</v>
      </c>
      <c r="AE2" s="102" t="s">
        <v>164</v>
      </c>
      <c r="AF2" s="102" t="s">
        <v>165</v>
      </c>
      <c r="AG2" s="102" t="s">
        <v>166</v>
      </c>
      <c r="AH2" s="102" t="s">
        <v>167</v>
      </c>
      <c r="AI2" s="102" t="s">
        <v>168</v>
      </c>
      <c r="AJ2" s="102" t="s">
        <v>169</v>
      </c>
      <c r="AK2" s="102" t="s">
        <v>170</v>
      </c>
      <c r="AL2" s="102" t="s">
        <v>171</v>
      </c>
      <c r="AM2" s="102" t="s">
        <v>172</v>
      </c>
      <c r="AN2" s="102" t="s">
        <v>173</v>
      </c>
      <c r="AO2" s="102" t="s">
        <v>174</v>
      </c>
      <c r="AP2" s="102" t="s">
        <v>175</v>
      </c>
      <c r="AQ2" s="102" t="s">
        <v>176</v>
      </c>
      <c r="AR2" s="102" t="s">
        <v>177</v>
      </c>
      <c r="AS2" s="102" t="s">
        <v>178</v>
      </c>
      <c r="AT2" s="102" t="s">
        <v>179</v>
      </c>
      <c r="AU2" s="102" t="s">
        <v>180</v>
      </c>
      <c r="AV2" s="102" t="s">
        <v>181</v>
      </c>
      <c r="AW2" s="102" t="s">
        <v>182</v>
      </c>
      <c r="AX2" s="102" t="s">
        <v>183</v>
      </c>
      <c r="AY2" s="102" t="s">
        <v>184</v>
      </c>
      <c r="AZ2" s="130" t="s">
        <v>480</v>
      </c>
      <c r="BA2" s="130" t="s">
        <v>447</v>
      </c>
      <c r="BB2" s="130" t="s">
        <v>448</v>
      </c>
      <c r="BC2" s="130" t="s">
        <v>449</v>
      </c>
      <c r="BD2" s="130" t="s">
        <v>450</v>
      </c>
      <c r="BE2" s="130" t="s">
        <v>451</v>
      </c>
      <c r="BF2" s="130" t="s">
        <v>452</v>
      </c>
      <c r="BG2" s="130" t="s">
        <v>498</v>
      </c>
    </row>
    <row r="3" spans="1:59" ht="26" x14ac:dyDescent="0.25">
      <c r="A3" s="214" t="s">
        <v>444</v>
      </c>
      <c r="B3" s="215"/>
      <c r="C3" s="103" t="s">
        <v>453</v>
      </c>
      <c r="D3" s="103" t="s">
        <v>454</v>
      </c>
      <c r="E3" s="103" t="s">
        <v>454</v>
      </c>
      <c r="F3" s="103" t="s">
        <v>454</v>
      </c>
      <c r="G3" s="103" t="s">
        <v>454</v>
      </c>
      <c r="H3" s="103" t="s">
        <v>454</v>
      </c>
      <c r="I3" s="103" t="s">
        <v>454</v>
      </c>
      <c r="J3" s="103" t="s">
        <v>454</v>
      </c>
      <c r="K3" s="103" t="s">
        <v>454</v>
      </c>
      <c r="L3" s="103" t="s">
        <v>454</v>
      </c>
      <c r="M3" s="103" t="s">
        <v>454</v>
      </c>
      <c r="N3" s="103" t="s">
        <v>454</v>
      </c>
      <c r="O3" s="103" t="s">
        <v>454</v>
      </c>
      <c r="P3" s="103" t="s">
        <v>454</v>
      </c>
      <c r="Q3" s="103" t="s">
        <v>454</v>
      </c>
      <c r="R3" s="103" t="s">
        <v>454</v>
      </c>
      <c r="S3" s="103" t="s">
        <v>454</v>
      </c>
      <c r="T3" s="103" t="s">
        <v>454</v>
      </c>
      <c r="U3" s="103" t="s">
        <v>454</v>
      </c>
      <c r="V3" s="103" t="s">
        <v>454</v>
      </c>
      <c r="W3" s="103" t="s">
        <v>454</v>
      </c>
      <c r="X3" s="103" t="s">
        <v>454</v>
      </c>
      <c r="Y3" s="103" t="s">
        <v>454</v>
      </c>
      <c r="Z3" s="103" t="s">
        <v>454</v>
      </c>
      <c r="AA3" s="103" t="s">
        <v>454</v>
      </c>
      <c r="AB3" s="103" t="s">
        <v>454</v>
      </c>
      <c r="AC3" s="103" t="s">
        <v>454</v>
      </c>
      <c r="AD3" s="103" t="s">
        <v>454</v>
      </c>
      <c r="AE3" s="103" t="s">
        <v>454</v>
      </c>
      <c r="AF3" s="103" t="s">
        <v>454</v>
      </c>
      <c r="AG3" s="103" t="s">
        <v>454</v>
      </c>
      <c r="AH3" s="103" t="s">
        <v>454</v>
      </c>
      <c r="AI3" s="103" t="s">
        <v>454</v>
      </c>
      <c r="AJ3" s="103" t="s">
        <v>454</v>
      </c>
      <c r="AK3" s="103" t="s">
        <v>454</v>
      </c>
      <c r="AL3" s="103" t="s">
        <v>454</v>
      </c>
      <c r="AM3" s="103" t="s">
        <v>454</v>
      </c>
      <c r="AN3" s="103" t="s">
        <v>454</v>
      </c>
      <c r="AO3" s="103" t="s">
        <v>454</v>
      </c>
      <c r="AP3" s="103" t="s">
        <v>454</v>
      </c>
      <c r="AQ3" s="103" t="s">
        <v>454</v>
      </c>
      <c r="AR3" s="103" t="s">
        <v>454</v>
      </c>
      <c r="AS3" s="103" t="s">
        <v>454</v>
      </c>
      <c r="AT3" s="103" t="s">
        <v>454</v>
      </c>
      <c r="AU3" s="103" t="s">
        <v>454</v>
      </c>
      <c r="AV3" s="103" t="s">
        <v>454</v>
      </c>
      <c r="AW3" s="103" t="s">
        <v>454</v>
      </c>
      <c r="AX3" s="103" t="s">
        <v>454</v>
      </c>
      <c r="AY3" s="103" t="s">
        <v>454</v>
      </c>
      <c r="AZ3" s="103" t="s">
        <v>454</v>
      </c>
      <c r="BA3" s="103" t="s">
        <v>454</v>
      </c>
      <c r="BB3" s="103" t="s">
        <v>454</v>
      </c>
      <c r="BC3" s="103" t="s">
        <v>445</v>
      </c>
      <c r="BD3" s="103" t="s">
        <v>445</v>
      </c>
      <c r="BE3" s="103" t="s">
        <v>445</v>
      </c>
      <c r="BF3" s="103" t="s">
        <v>445</v>
      </c>
      <c r="BG3" s="103" t="s">
        <v>454</v>
      </c>
    </row>
    <row r="4" spans="1:59" ht="14.5" hidden="1" outlineLevel="1" x14ac:dyDescent="0.25">
      <c r="A4" s="98"/>
      <c r="B4" s="99" t="s">
        <v>467</v>
      </c>
      <c r="C4" s="104">
        <v>500.65</v>
      </c>
      <c r="D4" s="105">
        <v>117111.9</v>
      </c>
      <c r="E4" s="105">
        <v>117111.9</v>
      </c>
      <c r="F4" s="105">
        <v>113354.4</v>
      </c>
      <c r="G4" s="106">
        <v>35425.899999999994</v>
      </c>
      <c r="H4" s="105">
        <v>6946.1</v>
      </c>
      <c r="I4" s="105">
        <v>155.19999999999999</v>
      </c>
      <c r="J4" s="105">
        <v>22161.599999999999</v>
      </c>
      <c r="K4" s="105">
        <v>6163</v>
      </c>
      <c r="L4" s="105">
        <v>21099.8</v>
      </c>
      <c r="M4" s="105">
        <v>26268.799999999999</v>
      </c>
      <c r="N4" s="105">
        <v>1563.3</v>
      </c>
      <c r="O4" s="105">
        <v>28996.6</v>
      </c>
      <c r="P4" s="106">
        <v>3757.5</v>
      </c>
      <c r="Q4" s="105">
        <v>2379.6999999999998</v>
      </c>
      <c r="R4" s="105">
        <v>1360.8</v>
      </c>
      <c r="S4" s="105">
        <v>17</v>
      </c>
      <c r="T4" s="105">
        <v>0</v>
      </c>
      <c r="U4" s="105">
        <v>165441</v>
      </c>
      <c r="V4" s="105">
        <v>163029.4</v>
      </c>
      <c r="W4" s="105">
        <v>65300.3</v>
      </c>
      <c r="X4" s="105">
        <v>60758</v>
      </c>
      <c r="Y4" s="105">
        <v>4542.3</v>
      </c>
      <c r="Z4" s="105">
        <v>616.5</v>
      </c>
      <c r="AA4" s="105">
        <v>38952.6</v>
      </c>
      <c r="AB4" s="105">
        <v>19449.599999999999</v>
      </c>
      <c r="AC4" s="105">
        <v>19503</v>
      </c>
      <c r="AD4" s="105">
        <v>0</v>
      </c>
      <c r="AE4" s="105">
        <v>0</v>
      </c>
      <c r="AF4" s="105">
        <v>58160</v>
      </c>
      <c r="AG4" s="105">
        <v>36847.9</v>
      </c>
      <c r="AH4" s="105">
        <v>21312.1</v>
      </c>
      <c r="AI4" s="105">
        <v>2411.6</v>
      </c>
      <c r="AJ4" s="105">
        <v>871.2</v>
      </c>
      <c r="AK4" s="105">
        <v>1540.4</v>
      </c>
      <c r="AL4" s="105">
        <v>0</v>
      </c>
      <c r="AM4" s="105">
        <v>1493.9</v>
      </c>
      <c r="AN4" s="105">
        <v>0</v>
      </c>
      <c r="AO4" s="105">
        <v>46.5</v>
      </c>
      <c r="AP4" s="105">
        <v>0</v>
      </c>
      <c r="AQ4" s="105">
        <v>0</v>
      </c>
      <c r="AR4" s="106">
        <v>9830.8999999999942</v>
      </c>
      <c r="AS4" s="106">
        <v>-45917.5</v>
      </c>
      <c r="AT4" s="106">
        <v>-48329.100000000006</v>
      </c>
      <c r="AU4" s="104">
        <v>-0.41822948999999998</v>
      </c>
      <c r="AV4" s="106">
        <v>0</v>
      </c>
      <c r="AW4" s="105">
        <v>0</v>
      </c>
      <c r="AX4" s="105">
        <v>0</v>
      </c>
      <c r="AY4" s="105">
        <v>0</v>
      </c>
      <c r="AZ4" s="105">
        <v>2427203.7845990169</v>
      </c>
      <c r="BA4" s="131">
        <v>1182429.66285</v>
      </c>
      <c r="BB4" s="132">
        <v>5267132.3918490168</v>
      </c>
      <c r="BC4" s="110">
        <v>31.236980194088819</v>
      </c>
      <c r="BD4" s="108">
        <v>0</v>
      </c>
      <c r="BE4" s="108">
        <v>1.4576797770806511</v>
      </c>
      <c r="BF4" s="133">
        <v>18.61401057215247</v>
      </c>
      <c r="BG4" s="134">
        <v>11555641.502542207</v>
      </c>
    </row>
    <row r="5" spans="1:59" ht="14.5" hidden="1" outlineLevel="1" x14ac:dyDescent="0.25">
      <c r="A5" s="100"/>
      <c r="B5" s="99" t="s">
        <v>468</v>
      </c>
      <c r="C5" s="111">
        <v>503.17</v>
      </c>
      <c r="D5" s="112">
        <v>231272.6</v>
      </c>
      <c r="E5" s="112">
        <v>231272.6</v>
      </c>
      <c r="F5" s="112">
        <v>223115.9</v>
      </c>
      <c r="G5" s="113">
        <v>70456.399999999994</v>
      </c>
      <c r="H5" s="112">
        <v>13728.2</v>
      </c>
      <c r="I5" s="112">
        <v>376.3</v>
      </c>
      <c r="J5" s="112">
        <v>43730.7</v>
      </c>
      <c r="K5" s="112">
        <v>12621.2</v>
      </c>
      <c r="L5" s="112">
        <v>39175.300000000003</v>
      </c>
      <c r="M5" s="112">
        <v>49051</v>
      </c>
      <c r="N5" s="112">
        <v>2858.7</v>
      </c>
      <c r="O5" s="112">
        <v>61574.5</v>
      </c>
      <c r="P5" s="113">
        <v>8156.7</v>
      </c>
      <c r="Q5" s="112">
        <v>5024.5</v>
      </c>
      <c r="R5" s="112">
        <v>2075.6999999999998</v>
      </c>
      <c r="S5" s="112">
        <v>1056.5</v>
      </c>
      <c r="T5" s="112">
        <v>0</v>
      </c>
      <c r="U5" s="112">
        <v>280769.2</v>
      </c>
      <c r="V5" s="112">
        <v>275058.09999999998</v>
      </c>
      <c r="W5" s="112">
        <v>111530.2</v>
      </c>
      <c r="X5" s="112">
        <v>92596</v>
      </c>
      <c r="Y5" s="112">
        <v>18934.2</v>
      </c>
      <c r="Z5" s="112">
        <v>2228.1999999999998</v>
      </c>
      <c r="AA5" s="112">
        <v>77086.7</v>
      </c>
      <c r="AB5" s="112">
        <v>41260.800000000003</v>
      </c>
      <c r="AC5" s="112">
        <v>35650.6</v>
      </c>
      <c r="AD5" s="112">
        <v>112.4</v>
      </c>
      <c r="AE5" s="112">
        <v>62.9</v>
      </c>
      <c r="AF5" s="112">
        <v>84213</v>
      </c>
      <c r="AG5" s="112">
        <v>56482.3</v>
      </c>
      <c r="AH5" s="112">
        <v>27730.7</v>
      </c>
      <c r="AI5" s="112">
        <v>5711.1</v>
      </c>
      <c r="AJ5" s="112">
        <v>1551.8</v>
      </c>
      <c r="AK5" s="112">
        <v>4159.3</v>
      </c>
      <c r="AL5" s="112">
        <v>0</v>
      </c>
      <c r="AM5" s="112">
        <v>4112.8</v>
      </c>
      <c r="AN5" s="112">
        <v>0</v>
      </c>
      <c r="AO5" s="112">
        <v>46.5</v>
      </c>
      <c r="AP5" s="112">
        <v>0</v>
      </c>
      <c r="AQ5" s="112">
        <v>0</v>
      </c>
      <c r="AR5" s="113">
        <v>34716.399999999994</v>
      </c>
      <c r="AS5" s="113">
        <v>-43785.499999999971</v>
      </c>
      <c r="AT5" s="113">
        <v>-49496.600000000006</v>
      </c>
      <c r="AU5" s="111">
        <v>-0.42833278000000002</v>
      </c>
      <c r="AV5" s="113">
        <v>0</v>
      </c>
      <c r="AW5" s="112">
        <v>0</v>
      </c>
      <c r="AX5" s="112">
        <v>0</v>
      </c>
      <c r="AY5" s="112">
        <v>0</v>
      </c>
      <c r="AZ5" s="112">
        <v>2473831.9840658987</v>
      </c>
      <c r="BA5" s="112">
        <v>1186245.91765</v>
      </c>
      <c r="BB5" s="114">
        <v>5373572.7975399988</v>
      </c>
      <c r="BC5" s="110">
        <v>31.673515493801819</v>
      </c>
      <c r="BD5" s="110">
        <v>0</v>
      </c>
      <c r="BE5" s="110">
        <v>2.0340906338729465</v>
      </c>
      <c r="BF5" s="115">
        <v>17.558273525105115</v>
      </c>
      <c r="BG5" s="135">
        <v>11555641.502542207</v>
      </c>
    </row>
    <row r="6" spans="1:59" ht="14.5" hidden="1" outlineLevel="1" x14ac:dyDescent="0.25">
      <c r="A6" s="100"/>
      <c r="B6" s="99" t="s">
        <v>469</v>
      </c>
      <c r="C6" s="111">
        <v>506.03</v>
      </c>
      <c r="D6" s="112">
        <v>371761.5</v>
      </c>
      <c r="E6" s="112">
        <v>371749.5</v>
      </c>
      <c r="F6" s="112">
        <v>359311</v>
      </c>
      <c r="G6" s="113">
        <v>112790.69999999998</v>
      </c>
      <c r="H6" s="112">
        <v>21802.9</v>
      </c>
      <c r="I6" s="112">
        <v>599.5</v>
      </c>
      <c r="J6" s="112">
        <v>69141.399999999994</v>
      </c>
      <c r="K6" s="112">
        <v>21246.9</v>
      </c>
      <c r="L6" s="112">
        <v>83713.7</v>
      </c>
      <c r="M6" s="112">
        <v>72198.2</v>
      </c>
      <c r="N6" s="112">
        <v>4139.3</v>
      </c>
      <c r="O6" s="112">
        <v>86469.1</v>
      </c>
      <c r="P6" s="113">
        <v>12438.499999999998</v>
      </c>
      <c r="Q6" s="112">
        <v>7672.4</v>
      </c>
      <c r="R6" s="112">
        <v>2821.7</v>
      </c>
      <c r="S6" s="112">
        <v>1944.4</v>
      </c>
      <c r="T6" s="112">
        <v>12</v>
      </c>
      <c r="U6" s="112">
        <v>458577.6</v>
      </c>
      <c r="V6" s="112">
        <v>446621.9</v>
      </c>
      <c r="W6" s="112">
        <v>158827</v>
      </c>
      <c r="X6" s="112">
        <v>132796.20000000001</v>
      </c>
      <c r="Y6" s="112">
        <v>26030.799999999999</v>
      </c>
      <c r="Z6" s="112">
        <v>5747.5</v>
      </c>
      <c r="AA6" s="112">
        <v>116150.39999999999</v>
      </c>
      <c r="AB6" s="112">
        <v>63553.4</v>
      </c>
      <c r="AC6" s="112">
        <v>51668.5</v>
      </c>
      <c r="AD6" s="112">
        <v>687.8</v>
      </c>
      <c r="AE6" s="112">
        <v>240.7</v>
      </c>
      <c r="AF6" s="112">
        <v>165897</v>
      </c>
      <c r="AG6" s="112">
        <v>133006.1</v>
      </c>
      <c r="AH6" s="112">
        <v>32890.9</v>
      </c>
      <c r="AI6" s="112">
        <v>11955.7</v>
      </c>
      <c r="AJ6" s="112">
        <v>2899.9</v>
      </c>
      <c r="AK6" s="112">
        <v>9055.7999999999993</v>
      </c>
      <c r="AL6" s="112">
        <v>11.7</v>
      </c>
      <c r="AM6" s="112">
        <v>8763.7999999999993</v>
      </c>
      <c r="AN6" s="112">
        <v>7.5</v>
      </c>
      <c r="AO6" s="112">
        <v>272.8</v>
      </c>
      <c r="AP6" s="112">
        <v>0</v>
      </c>
      <c r="AQ6" s="112">
        <v>0</v>
      </c>
      <c r="AR6" s="113">
        <v>79080.900000000023</v>
      </c>
      <c r="AS6" s="113">
        <v>-74872.400000000023</v>
      </c>
      <c r="AT6" s="113">
        <v>-86816.099999999977</v>
      </c>
      <c r="AU6" s="111">
        <v>-0.75128759000000001</v>
      </c>
      <c r="AV6" s="113">
        <v>0</v>
      </c>
      <c r="AW6" s="112">
        <v>0</v>
      </c>
      <c r="AX6" s="112">
        <v>0</v>
      </c>
      <c r="AY6" s="112">
        <v>0</v>
      </c>
      <c r="AZ6" s="112">
        <v>2410645.35</v>
      </c>
      <c r="BA6" s="112">
        <v>1189488.28684</v>
      </c>
      <c r="BB6" s="114">
        <v>5373577.5468499996</v>
      </c>
      <c r="BC6" s="110">
        <v>31.154770906037378</v>
      </c>
      <c r="BD6" s="110">
        <v>0</v>
      </c>
      <c r="BE6" s="110">
        <v>2.6071269072017476</v>
      </c>
      <c r="BF6" s="115">
        <v>23.298396096974486</v>
      </c>
      <c r="BG6" s="135">
        <v>11555641.502542207</v>
      </c>
    </row>
    <row r="7" spans="1:59" ht="14.5" hidden="1" outlineLevel="1" x14ac:dyDescent="0.25">
      <c r="A7" s="100"/>
      <c r="B7" s="99" t="s">
        <v>470</v>
      </c>
      <c r="C7" s="111">
        <v>508.66</v>
      </c>
      <c r="D7" s="112">
        <v>499820.1</v>
      </c>
      <c r="E7" s="112">
        <v>499808.1</v>
      </c>
      <c r="F7" s="112">
        <v>483909.9</v>
      </c>
      <c r="G7" s="113">
        <v>145094.30000000002</v>
      </c>
      <c r="H7" s="112">
        <v>27780</v>
      </c>
      <c r="I7" s="112">
        <v>678.9</v>
      </c>
      <c r="J7" s="112">
        <v>89382.7</v>
      </c>
      <c r="K7" s="112">
        <v>27252.7</v>
      </c>
      <c r="L7" s="112">
        <v>121691.1</v>
      </c>
      <c r="M7" s="112">
        <v>97855.9</v>
      </c>
      <c r="N7" s="112">
        <v>5544.6</v>
      </c>
      <c r="O7" s="112">
        <v>113724</v>
      </c>
      <c r="P7" s="113">
        <v>15898.199999999999</v>
      </c>
      <c r="Q7" s="112">
        <v>10404.299999999999</v>
      </c>
      <c r="R7" s="112">
        <v>3503.4</v>
      </c>
      <c r="S7" s="112">
        <v>1990.5</v>
      </c>
      <c r="T7" s="112">
        <v>12</v>
      </c>
      <c r="U7" s="112">
        <v>553764.1</v>
      </c>
      <c r="V7" s="112">
        <v>535504.80000000005</v>
      </c>
      <c r="W7" s="112">
        <v>202777.4</v>
      </c>
      <c r="X7" s="112">
        <v>168583.1</v>
      </c>
      <c r="Y7" s="112">
        <v>34194.300000000003</v>
      </c>
      <c r="Z7" s="112">
        <v>10071.799999999999</v>
      </c>
      <c r="AA7" s="112">
        <v>153129.29999999999</v>
      </c>
      <c r="AB7" s="112">
        <v>86077.7</v>
      </c>
      <c r="AC7" s="112">
        <v>65908.399999999994</v>
      </c>
      <c r="AD7" s="112">
        <v>902.5</v>
      </c>
      <c r="AE7" s="112">
        <v>240.7</v>
      </c>
      <c r="AF7" s="112">
        <v>169526.3</v>
      </c>
      <c r="AG7" s="112">
        <v>135719.4</v>
      </c>
      <c r="AH7" s="112">
        <v>33806.9</v>
      </c>
      <c r="AI7" s="112">
        <v>18259.3</v>
      </c>
      <c r="AJ7" s="112">
        <v>3939.1</v>
      </c>
      <c r="AK7" s="112">
        <v>14320.2</v>
      </c>
      <c r="AL7" s="112">
        <v>33.799999999999997</v>
      </c>
      <c r="AM7" s="112">
        <v>14006.1</v>
      </c>
      <c r="AN7" s="112">
        <v>7.5</v>
      </c>
      <c r="AO7" s="112">
        <v>272.8</v>
      </c>
      <c r="AP7" s="112">
        <v>0</v>
      </c>
      <c r="AQ7" s="112">
        <v>0</v>
      </c>
      <c r="AR7" s="113">
        <v>115582.29999999999</v>
      </c>
      <c r="AS7" s="113">
        <v>-35696.70000000007</v>
      </c>
      <c r="AT7" s="113">
        <v>-53944</v>
      </c>
      <c r="AU7" s="111">
        <v>-0.4668196</v>
      </c>
      <c r="AV7" s="113">
        <v>0</v>
      </c>
      <c r="AW7" s="112">
        <v>0</v>
      </c>
      <c r="AX7" s="112">
        <v>0</v>
      </c>
      <c r="AY7" s="112">
        <v>0</v>
      </c>
      <c r="AZ7" s="112">
        <v>2511396.7653269498</v>
      </c>
      <c r="BA7" s="112">
        <v>1198584.04296</v>
      </c>
      <c r="BB7" s="114">
        <v>5455602.5063573495</v>
      </c>
      <c r="BC7" s="110">
        <v>32.105364357926518</v>
      </c>
      <c r="BD7" s="110">
        <v>0</v>
      </c>
      <c r="BE7" s="110">
        <v>3.2973065606817058</v>
      </c>
      <c r="BF7" s="115">
        <v>25.147470634512747</v>
      </c>
      <c r="BG7" s="135">
        <v>11555641.502542207</v>
      </c>
    </row>
    <row r="8" spans="1:59" ht="14.5" hidden="1" outlineLevel="1" x14ac:dyDescent="0.25">
      <c r="A8" s="100"/>
      <c r="B8" s="99" t="s">
        <v>471</v>
      </c>
      <c r="C8" s="111">
        <v>511.3</v>
      </c>
      <c r="D8" s="112">
        <v>617509</v>
      </c>
      <c r="E8" s="112">
        <v>617497</v>
      </c>
      <c r="F8" s="112">
        <v>596210.69999999995</v>
      </c>
      <c r="G8" s="113">
        <v>188827.1</v>
      </c>
      <c r="H8" s="112">
        <v>36635.199999999997</v>
      </c>
      <c r="I8" s="112">
        <v>734.4</v>
      </c>
      <c r="J8" s="112">
        <v>116068.4</v>
      </c>
      <c r="K8" s="112">
        <v>35389.1</v>
      </c>
      <c r="L8" s="112">
        <v>133915.79999999999</v>
      </c>
      <c r="M8" s="112">
        <v>122213.8</v>
      </c>
      <c r="N8" s="112">
        <v>6980.6</v>
      </c>
      <c r="O8" s="112">
        <v>144273.4</v>
      </c>
      <c r="P8" s="113">
        <v>21286.3</v>
      </c>
      <c r="Q8" s="112">
        <v>11152.3</v>
      </c>
      <c r="R8" s="112">
        <v>4044.1</v>
      </c>
      <c r="S8" s="112">
        <v>6089.9</v>
      </c>
      <c r="T8" s="112">
        <v>12</v>
      </c>
      <c r="U8" s="112">
        <v>672136.3</v>
      </c>
      <c r="V8" s="112">
        <v>644121</v>
      </c>
      <c r="W8" s="112">
        <v>246965</v>
      </c>
      <c r="X8" s="112">
        <v>204919.4</v>
      </c>
      <c r="Y8" s="112">
        <v>42045.599999999999</v>
      </c>
      <c r="Z8" s="112">
        <v>14420.1</v>
      </c>
      <c r="AA8" s="112">
        <v>189199.7</v>
      </c>
      <c r="AB8" s="112">
        <v>107582</v>
      </c>
      <c r="AC8" s="112">
        <v>80226.600000000006</v>
      </c>
      <c r="AD8" s="112">
        <v>1051.5999999999999</v>
      </c>
      <c r="AE8" s="112">
        <v>339.5</v>
      </c>
      <c r="AF8" s="112">
        <v>193536.2</v>
      </c>
      <c r="AG8" s="112">
        <v>150801.5</v>
      </c>
      <c r="AH8" s="112">
        <v>42734.7</v>
      </c>
      <c r="AI8" s="112">
        <v>28015.3</v>
      </c>
      <c r="AJ8" s="112">
        <v>5011.7</v>
      </c>
      <c r="AK8" s="112">
        <v>23003.599999999999</v>
      </c>
      <c r="AL8" s="112">
        <v>209.2</v>
      </c>
      <c r="AM8" s="112">
        <v>18386.5</v>
      </c>
      <c r="AN8" s="112">
        <v>7.5</v>
      </c>
      <c r="AO8" s="112">
        <v>4400.3999999999996</v>
      </c>
      <c r="AP8" s="112">
        <v>0</v>
      </c>
      <c r="AQ8" s="112">
        <v>0</v>
      </c>
      <c r="AR8" s="113">
        <v>138908.89999999997</v>
      </c>
      <c r="AS8" s="113">
        <v>-26624</v>
      </c>
      <c r="AT8" s="113">
        <v>-54627.300000000047</v>
      </c>
      <c r="AU8" s="111">
        <v>-0.47273272999999999</v>
      </c>
      <c r="AV8" s="113">
        <v>0</v>
      </c>
      <c r="AW8" s="112">
        <v>0</v>
      </c>
      <c r="AX8" s="112">
        <v>0</v>
      </c>
      <c r="AY8" s="112">
        <v>0</v>
      </c>
      <c r="AZ8" s="112">
        <v>2512793.9541636971</v>
      </c>
      <c r="BA8" s="112">
        <v>1205066.0970999999</v>
      </c>
      <c r="BB8" s="114">
        <v>5543166.5233826973</v>
      </c>
      <c r="BC8" s="110">
        <v>32.173549607313269</v>
      </c>
      <c r="BD8" s="110">
        <v>0</v>
      </c>
      <c r="BE8" s="110">
        <v>4.1680980479703296</v>
      </c>
      <c r="BF8" s="115">
        <v>22.461153414388573</v>
      </c>
      <c r="BG8" s="135">
        <v>11555641.502542207</v>
      </c>
    </row>
    <row r="9" spans="1:59" ht="14.5" hidden="1" outlineLevel="1" x14ac:dyDescent="0.25">
      <c r="A9" s="100"/>
      <c r="B9" s="99" t="s">
        <v>472</v>
      </c>
      <c r="C9" s="111">
        <v>514.05999999999995</v>
      </c>
      <c r="D9" s="112">
        <v>746417</v>
      </c>
      <c r="E9" s="112">
        <v>746327</v>
      </c>
      <c r="F9" s="112">
        <v>719750.2</v>
      </c>
      <c r="G9" s="113">
        <v>232469.4</v>
      </c>
      <c r="H9" s="112">
        <v>45854.8</v>
      </c>
      <c r="I9" s="112">
        <v>763.4</v>
      </c>
      <c r="J9" s="112">
        <v>142954.79999999999</v>
      </c>
      <c r="K9" s="112">
        <v>42896.4</v>
      </c>
      <c r="L9" s="112">
        <v>160600.4</v>
      </c>
      <c r="M9" s="112">
        <v>148073.20000000001</v>
      </c>
      <c r="N9" s="112">
        <v>8560.2999999999993</v>
      </c>
      <c r="O9" s="112">
        <v>170046.9</v>
      </c>
      <c r="P9" s="113">
        <v>26576.799999999999</v>
      </c>
      <c r="Q9" s="112">
        <v>15754.3</v>
      </c>
      <c r="R9" s="112">
        <v>4684.8</v>
      </c>
      <c r="S9" s="112">
        <v>6137.7</v>
      </c>
      <c r="T9" s="112">
        <v>90</v>
      </c>
      <c r="U9" s="112">
        <v>780201.3</v>
      </c>
      <c r="V9" s="112">
        <v>747575.8</v>
      </c>
      <c r="W9" s="112">
        <v>294750.7</v>
      </c>
      <c r="X9" s="112">
        <v>245982.4</v>
      </c>
      <c r="Y9" s="112">
        <v>48768.3</v>
      </c>
      <c r="Z9" s="112">
        <v>18444.400000000001</v>
      </c>
      <c r="AA9" s="112">
        <v>225622.2</v>
      </c>
      <c r="AB9" s="112">
        <v>129760.9</v>
      </c>
      <c r="AC9" s="112">
        <v>94351.1</v>
      </c>
      <c r="AD9" s="112">
        <v>1170.7</v>
      </c>
      <c r="AE9" s="112">
        <v>339.5</v>
      </c>
      <c r="AF9" s="112">
        <v>208758.5</v>
      </c>
      <c r="AG9" s="112">
        <v>165292</v>
      </c>
      <c r="AH9" s="112">
        <v>43466.5</v>
      </c>
      <c r="AI9" s="112">
        <v>32625.5</v>
      </c>
      <c r="AJ9" s="112">
        <v>6715</v>
      </c>
      <c r="AK9" s="112">
        <v>25910.5</v>
      </c>
      <c r="AL9" s="112">
        <v>270.10000000000002</v>
      </c>
      <c r="AM9" s="112">
        <v>21047.5</v>
      </c>
      <c r="AN9" s="112">
        <v>7.5</v>
      </c>
      <c r="AO9" s="112">
        <v>4585.3999999999996</v>
      </c>
      <c r="AP9" s="112">
        <v>0</v>
      </c>
      <c r="AQ9" s="112">
        <v>0</v>
      </c>
      <c r="AR9" s="113">
        <v>174974.19999999995</v>
      </c>
      <c r="AS9" s="113">
        <v>-1248.8000000000466</v>
      </c>
      <c r="AT9" s="113">
        <v>-33784.300000000047</v>
      </c>
      <c r="AU9" s="111">
        <v>-0.29236195999999998</v>
      </c>
      <c r="AV9" s="113">
        <v>0</v>
      </c>
      <c r="AW9" s="112">
        <v>0</v>
      </c>
      <c r="AX9" s="112">
        <v>0</v>
      </c>
      <c r="AY9" s="112">
        <v>0</v>
      </c>
      <c r="AZ9" s="112">
        <v>2527691.3172890465</v>
      </c>
      <c r="BA9" s="112">
        <v>1208587.44578</v>
      </c>
      <c r="BB9" s="114">
        <v>5608972.720262846</v>
      </c>
      <c r="BC9" s="110">
        <v>32.332941120119351</v>
      </c>
      <c r="BD9" s="110">
        <v>0</v>
      </c>
      <c r="BE9" s="110">
        <v>4.1816772158672384</v>
      </c>
      <c r="BF9" s="115">
        <v>22.313352604834289</v>
      </c>
      <c r="BG9" s="135">
        <v>11555641.502542207</v>
      </c>
    </row>
    <row r="10" spans="1:59" ht="14.5" hidden="1" outlineLevel="1" x14ac:dyDescent="0.25">
      <c r="A10" s="100"/>
      <c r="B10" s="99" t="s">
        <v>473</v>
      </c>
      <c r="C10" s="111">
        <v>516.70000000000005</v>
      </c>
      <c r="D10" s="112">
        <v>879491.3</v>
      </c>
      <c r="E10" s="112">
        <v>879401.3</v>
      </c>
      <c r="F10" s="112">
        <v>848699.3</v>
      </c>
      <c r="G10" s="113">
        <v>274732.79999999999</v>
      </c>
      <c r="H10" s="112">
        <v>53606.8</v>
      </c>
      <c r="I10" s="112">
        <v>868.1</v>
      </c>
      <c r="J10" s="112">
        <v>169269.6</v>
      </c>
      <c r="K10" s="112">
        <v>50988.3</v>
      </c>
      <c r="L10" s="112">
        <v>199896.7</v>
      </c>
      <c r="M10" s="112">
        <v>171650.4</v>
      </c>
      <c r="N10" s="112">
        <v>9913</v>
      </c>
      <c r="O10" s="112">
        <v>192506.4</v>
      </c>
      <c r="P10" s="113">
        <v>30701.999999999996</v>
      </c>
      <c r="Q10" s="112">
        <v>18451.099999999999</v>
      </c>
      <c r="R10" s="112">
        <v>5361.6</v>
      </c>
      <c r="S10" s="112">
        <v>6889.3</v>
      </c>
      <c r="T10" s="112">
        <v>90</v>
      </c>
      <c r="U10" s="112">
        <v>930985.9</v>
      </c>
      <c r="V10" s="112">
        <v>893642.7</v>
      </c>
      <c r="W10" s="112">
        <v>339309.9</v>
      </c>
      <c r="X10" s="112">
        <v>282104.2</v>
      </c>
      <c r="Y10" s="112">
        <v>57205.7</v>
      </c>
      <c r="Z10" s="112">
        <v>23215.5</v>
      </c>
      <c r="AA10" s="112">
        <v>263721.3</v>
      </c>
      <c r="AB10" s="112">
        <v>151945.70000000001</v>
      </c>
      <c r="AC10" s="112">
        <v>109843.8</v>
      </c>
      <c r="AD10" s="112">
        <v>1468.1</v>
      </c>
      <c r="AE10" s="112">
        <v>463.7</v>
      </c>
      <c r="AF10" s="112">
        <v>267396</v>
      </c>
      <c r="AG10" s="112">
        <v>201942.8</v>
      </c>
      <c r="AH10" s="112">
        <v>65453.2</v>
      </c>
      <c r="AI10" s="112">
        <v>37343.199999999997</v>
      </c>
      <c r="AJ10" s="112">
        <v>8078.2</v>
      </c>
      <c r="AK10" s="112">
        <v>29265</v>
      </c>
      <c r="AL10" s="112">
        <v>318.39999999999998</v>
      </c>
      <c r="AM10" s="112">
        <v>24308</v>
      </c>
      <c r="AN10" s="112">
        <v>17.5</v>
      </c>
      <c r="AO10" s="112">
        <v>4621.1000000000004</v>
      </c>
      <c r="AP10" s="112">
        <v>0</v>
      </c>
      <c r="AQ10" s="112">
        <v>0</v>
      </c>
      <c r="AR10" s="113">
        <v>215901.40000000002</v>
      </c>
      <c r="AS10" s="113">
        <v>-14241.399999999907</v>
      </c>
      <c r="AT10" s="113">
        <v>-51494.599999999977</v>
      </c>
      <c r="AU10" s="111">
        <v>-0.44562302999999998</v>
      </c>
      <c r="AV10" s="113">
        <v>0</v>
      </c>
      <c r="AW10" s="112">
        <v>0</v>
      </c>
      <c r="AX10" s="112">
        <v>0</v>
      </c>
      <c r="AY10" s="112">
        <v>0</v>
      </c>
      <c r="AZ10" s="112">
        <v>2513211.1738038929</v>
      </c>
      <c r="BA10" s="112">
        <v>1210666.3358000002</v>
      </c>
      <c r="BB10" s="114">
        <v>5613842.5932868933</v>
      </c>
      <c r="BC10" s="110">
        <v>32.225623378716371</v>
      </c>
      <c r="BD10" s="110">
        <v>0</v>
      </c>
      <c r="BE10" s="110">
        <v>4.0111456038163409</v>
      </c>
      <c r="BF10" s="115">
        <v>23.55330091588387</v>
      </c>
      <c r="BG10" s="135">
        <v>11555641.502542207</v>
      </c>
    </row>
    <row r="11" spans="1:59" ht="14.5" hidden="1" outlineLevel="1" x14ac:dyDescent="0.25">
      <c r="A11" s="100"/>
      <c r="B11" s="99" t="s">
        <v>474</v>
      </c>
      <c r="C11" s="111">
        <v>519.34</v>
      </c>
      <c r="D11" s="112">
        <v>1005899.1</v>
      </c>
      <c r="E11" s="112">
        <v>1005799.1</v>
      </c>
      <c r="F11" s="112">
        <v>967856.5</v>
      </c>
      <c r="G11" s="113">
        <v>322507.40000000002</v>
      </c>
      <c r="H11" s="112">
        <v>63439.6</v>
      </c>
      <c r="I11" s="112">
        <v>982.6</v>
      </c>
      <c r="J11" s="112">
        <v>198376</v>
      </c>
      <c r="K11" s="112">
        <v>59709.2</v>
      </c>
      <c r="L11" s="112">
        <v>220054.9</v>
      </c>
      <c r="M11" s="112">
        <v>197093.8</v>
      </c>
      <c r="N11" s="112">
        <v>11538.8</v>
      </c>
      <c r="O11" s="112">
        <v>216661.6</v>
      </c>
      <c r="P11" s="113">
        <v>37942.6</v>
      </c>
      <c r="Q11" s="112">
        <v>21255.5</v>
      </c>
      <c r="R11" s="112">
        <v>6198</v>
      </c>
      <c r="S11" s="112">
        <v>10489.1</v>
      </c>
      <c r="T11" s="112">
        <v>100</v>
      </c>
      <c r="U11" s="112">
        <v>1044872.1</v>
      </c>
      <c r="V11" s="112">
        <v>1002415.4</v>
      </c>
      <c r="W11" s="112">
        <v>381668.6</v>
      </c>
      <c r="X11" s="112">
        <v>318187.2</v>
      </c>
      <c r="Y11" s="112">
        <v>63481.4</v>
      </c>
      <c r="Z11" s="112">
        <v>28072.3</v>
      </c>
      <c r="AA11" s="112">
        <v>300919</v>
      </c>
      <c r="AB11" s="112">
        <v>173687.6</v>
      </c>
      <c r="AC11" s="112">
        <v>125267.2</v>
      </c>
      <c r="AD11" s="112">
        <v>1500.5</v>
      </c>
      <c r="AE11" s="112">
        <v>463.7</v>
      </c>
      <c r="AF11" s="112">
        <v>291755.5</v>
      </c>
      <c r="AG11" s="112">
        <v>220086.1</v>
      </c>
      <c r="AH11" s="112">
        <v>71669.399999999994</v>
      </c>
      <c r="AI11" s="112">
        <v>42456.7</v>
      </c>
      <c r="AJ11" s="112">
        <v>10390.299999999999</v>
      </c>
      <c r="AK11" s="112">
        <v>32066.400000000001</v>
      </c>
      <c r="AL11" s="112">
        <v>375.3</v>
      </c>
      <c r="AM11" s="112">
        <v>27050</v>
      </c>
      <c r="AN11" s="112">
        <v>20</v>
      </c>
      <c r="AO11" s="112">
        <v>4621.1000000000004</v>
      </c>
      <c r="AP11" s="112">
        <v>0</v>
      </c>
      <c r="AQ11" s="112">
        <v>0</v>
      </c>
      <c r="AR11" s="113">
        <v>252782.5</v>
      </c>
      <c r="AS11" s="113">
        <v>3383.6999999999534</v>
      </c>
      <c r="AT11" s="113">
        <v>-38973</v>
      </c>
      <c r="AU11" s="111">
        <v>-0.33726383999999998</v>
      </c>
      <c r="AV11" s="113">
        <v>0</v>
      </c>
      <c r="AW11" s="112">
        <v>0</v>
      </c>
      <c r="AX11" s="112">
        <v>0</v>
      </c>
      <c r="AY11" s="112">
        <v>0</v>
      </c>
      <c r="AZ11" s="112">
        <v>2550575.46</v>
      </c>
      <c r="BA11" s="112">
        <v>1213975.4269000001</v>
      </c>
      <c r="BB11" s="114">
        <v>5667035.6579046007</v>
      </c>
      <c r="BC11" s="110">
        <v>32.577601910476453</v>
      </c>
      <c r="BD11" s="110">
        <v>0</v>
      </c>
      <c r="BE11" s="110">
        <v>4.0633394269021057</v>
      </c>
      <c r="BF11" s="115">
        <v>22.736314732607571</v>
      </c>
      <c r="BG11" s="135">
        <v>11555641.502542207</v>
      </c>
    </row>
    <row r="12" spans="1:59" ht="14.5" hidden="1" outlineLevel="1" x14ac:dyDescent="0.25">
      <c r="A12" s="100"/>
      <c r="B12" s="99" t="s">
        <v>475</v>
      </c>
      <c r="C12" s="111">
        <v>521.95000000000005</v>
      </c>
      <c r="D12" s="112">
        <v>1134701.6000000001</v>
      </c>
      <c r="E12" s="112">
        <v>1134534.1000000001</v>
      </c>
      <c r="F12" s="112">
        <v>1092177.8999999999</v>
      </c>
      <c r="G12" s="113">
        <v>365163.9</v>
      </c>
      <c r="H12" s="112">
        <v>72178.5</v>
      </c>
      <c r="I12" s="112">
        <v>1053.9000000000001</v>
      </c>
      <c r="J12" s="112">
        <v>225012.1</v>
      </c>
      <c r="K12" s="112">
        <v>66919.399999999994</v>
      </c>
      <c r="L12" s="112">
        <v>247559.3</v>
      </c>
      <c r="M12" s="112">
        <v>221097.1</v>
      </c>
      <c r="N12" s="112">
        <v>12882.3</v>
      </c>
      <c r="O12" s="112">
        <v>245475.3</v>
      </c>
      <c r="P12" s="113">
        <v>42356.2</v>
      </c>
      <c r="Q12" s="112">
        <v>24046.3</v>
      </c>
      <c r="R12" s="112">
        <v>6512</v>
      </c>
      <c r="S12" s="112">
        <v>11797.9</v>
      </c>
      <c r="T12" s="112">
        <v>167.5</v>
      </c>
      <c r="U12" s="112">
        <v>1250155.8999999999</v>
      </c>
      <c r="V12" s="112">
        <v>1198891.3</v>
      </c>
      <c r="W12" s="112">
        <v>450467.5</v>
      </c>
      <c r="X12" s="112">
        <v>379226.6</v>
      </c>
      <c r="Y12" s="112">
        <v>71240.899999999994</v>
      </c>
      <c r="Z12" s="112">
        <v>32184.9</v>
      </c>
      <c r="AA12" s="112">
        <v>341830.3</v>
      </c>
      <c r="AB12" s="112">
        <v>196726.7</v>
      </c>
      <c r="AC12" s="112">
        <v>142794.4</v>
      </c>
      <c r="AD12" s="112">
        <v>1720.7</v>
      </c>
      <c r="AE12" s="112">
        <v>588.5</v>
      </c>
      <c r="AF12" s="112">
        <v>374408.6</v>
      </c>
      <c r="AG12" s="112">
        <v>297233.40000000002</v>
      </c>
      <c r="AH12" s="112">
        <v>77175.199999999997</v>
      </c>
      <c r="AI12" s="112">
        <v>51264.6</v>
      </c>
      <c r="AJ12" s="112">
        <v>12931.3</v>
      </c>
      <c r="AK12" s="112">
        <v>38333.300000000003</v>
      </c>
      <c r="AL12" s="112">
        <v>472.5</v>
      </c>
      <c r="AM12" s="112">
        <v>31857.1</v>
      </c>
      <c r="AN12" s="112">
        <v>22.5</v>
      </c>
      <c r="AO12" s="112">
        <v>5981.2</v>
      </c>
      <c r="AP12" s="112">
        <v>0</v>
      </c>
      <c r="AQ12" s="112">
        <v>0</v>
      </c>
      <c r="AR12" s="113">
        <v>258954.30000000016</v>
      </c>
      <c r="AS12" s="113">
        <v>-64357.199999999953</v>
      </c>
      <c r="AT12" s="113">
        <v>-115454.29999999981</v>
      </c>
      <c r="AU12" s="111">
        <v>-0.99911631999999995</v>
      </c>
      <c r="AV12" s="113">
        <v>0</v>
      </c>
      <c r="AW12" s="112">
        <v>0</v>
      </c>
      <c r="AX12" s="112">
        <v>0</v>
      </c>
      <c r="AY12" s="112">
        <v>0</v>
      </c>
      <c r="AZ12" s="112">
        <v>2575620.17</v>
      </c>
      <c r="BA12" s="112">
        <v>1216077.2123500002</v>
      </c>
      <c r="BB12" s="114">
        <v>5620265.2039295007</v>
      </c>
      <c r="BC12" s="110">
        <v>32.812521758448788</v>
      </c>
      <c r="BD12" s="110">
        <v>0</v>
      </c>
      <c r="BE12" s="110">
        <v>4.1006565661130745</v>
      </c>
      <c r="BF12" s="115">
        <v>22.666572909047144</v>
      </c>
      <c r="BG12" s="135">
        <v>11555641.502542207</v>
      </c>
    </row>
    <row r="13" spans="1:59" ht="14.5" hidden="1" outlineLevel="1" x14ac:dyDescent="0.25">
      <c r="A13" s="100"/>
      <c r="B13" s="99" t="s">
        <v>476</v>
      </c>
      <c r="C13" s="111">
        <v>515.67999999999995</v>
      </c>
      <c r="D13" s="112">
        <v>1290086.8</v>
      </c>
      <c r="E13" s="112">
        <v>1289913.8999999999</v>
      </c>
      <c r="F13" s="112">
        <v>1242928</v>
      </c>
      <c r="G13" s="113">
        <v>414489.29999999993</v>
      </c>
      <c r="H13" s="112">
        <v>82637.5</v>
      </c>
      <c r="I13" s="112">
        <v>1161.9000000000001</v>
      </c>
      <c r="J13" s="112">
        <v>255057.3</v>
      </c>
      <c r="K13" s="112">
        <v>75632.600000000006</v>
      </c>
      <c r="L13" s="112">
        <v>292729.40000000002</v>
      </c>
      <c r="M13" s="112">
        <v>255596.79999999999</v>
      </c>
      <c r="N13" s="112">
        <v>14239.5</v>
      </c>
      <c r="O13" s="112">
        <v>265873</v>
      </c>
      <c r="P13" s="113">
        <v>46985.9</v>
      </c>
      <c r="Q13" s="112">
        <v>26833.1</v>
      </c>
      <c r="R13" s="112">
        <v>7905.9</v>
      </c>
      <c r="S13" s="112">
        <v>12246.9</v>
      </c>
      <c r="T13" s="112">
        <v>172.9</v>
      </c>
      <c r="U13" s="112">
        <v>1382833.2</v>
      </c>
      <c r="V13" s="112">
        <v>1323111.8999999999</v>
      </c>
      <c r="W13" s="112">
        <v>503427.2</v>
      </c>
      <c r="X13" s="112">
        <v>419116.79999999999</v>
      </c>
      <c r="Y13" s="112">
        <v>84310.399999999994</v>
      </c>
      <c r="Z13" s="112">
        <v>36331.4</v>
      </c>
      <c r="AA13" s="112">
        <v>384197.9</v>
      </c>
      <c r="AB13" s="112">
        <v>221882.9</v>
      </c>
      <c r="AC13" s="112">
        <v>159397.20000000001</v>
      </c>
      <c r="AD13" s="112">
        <v>1859.3</v>
      </c>
      <c r="AE13" s="112">
        <v>1058.5</v>
      </c>
      <c r="AF13" s="112">
        <v>399155.4</v>
      </c>
      <c r="AG13" s="112">
        <v>321120.5</v>
      </c>
      <c r="AH13" s="112">
        <v>78034.899999999994</v>
      </c>
      <c r="AI13" s="112">
        <v>59721.3</v>
      </c>
      <c r="AJ13" s="112">
        <v>14846.8</v>
      </c>
      <c r="AK13" s="112">
        <v>44874.5</v>
      </c>
      <c r="AL13" s="112">
        <v>594.6</v>
      </c>
      <c r="AM13" s="112">
        <v>37751.9</v>
      </c>
      <c r="AN13" s="112">
        <v>25</v>
      </c>
      <c r="AO13" s="112">
        <v>6503</v>
      </c>
      <c r="AP13" s="112">
        <v>0</v>
      </c>
      <c r="AQ13" s="112">
        <v>0</v>
      </c>
      <c r="AR13" s="113">
        <v>306409.00000000012</v>
      </c>
      <c r="AS13" s="113">
        <v>-33198</v>
      </c>
      <c r="AT13" s="113">
        <v>-92746.399999999907</v>
      </c>
      <c r="AU13" s="111">
        <v>-0.80260710999999996</v>
      </c>
      <c r="AV13" s="113">
        <v>0</v>
      </c>
      <c r="AW13" s="112">
        <v>0</v>
      </c>
      <c r="AX13" s="112">
        <v>0</v>
      </c>
      <c r="AY13" s="112">
        <v>0</v>
      </c>
      <c r="AZ13" s="112">
        <v>2580201.1080688043</v>
      </c>
      <c r="BA13" s="112">
        <v>1196737.5446399997</v>
      </c>
      <c r="BB13" s="114">
        <v>5666800.1981516033</v>
      </c>
      <c r="BC13" s="110">
        <v>32.684802932644537</v>
      </c>
      <c r="BD13" s="110">
        <v>0</v>
      </c>
      <c r="BE13" s="110">
        <v>4.3187638248777951</v>
      </c>
      <c r="BF13" s="115">
        <v>23.551597518118509</v>
      </c>
      <c r="BG13" s="135">
        <v>11555641.502542207</v>
      </c>
    </row>
    <row r="14" spans="1:59" ht="14.5" hidden="1" outlineLevel="1" x14ac:dyDescent="0.25">
      <c r="A14" s="100"/>
      <c r="B14" s="99" t="s">
        <v>477</v>
      </c>
      <c r="C14" s="111">
        <v>517.02</v>
      </c>
      <c r="D14" s="112">
        <v>1431027.4</v>
      </c>
      <c r="E14" s="112">
        <v>1430546.5</v>
      </c>
      <c r="F14" s="112">
        <v>1376715.8</v>
      </c>
      <c r="G14" s="113">
        <v>471966.5</v>
      </c>
      <c r="H14" s="112">
        <v>94751.8</v>
      </c>
      <c r="I14" s="112">
        <v>1227.7</v>
      </c>
      <c r="J14" s="112">
        <v>290211</v>
      </c>
      <c r="K14" s="112">
        <v>85776</v>
      </c>
      <c r="L14" s="112">
        <v>311169.5</v>
      </c>
      <c r="M14" s="112">
        <v>282978.7</v>
      </c>
      <c r="N14" s="112">
        <v>15807.7</v>
      </c>
      <c r="O14" s="112">
        <v>294793.40000000002</v>
      </c>
      <c r="P14" s="113">
        <v>53830.7</v>
      </c>
      <c r="Q14" s="112">
        <v>29718.6</v>
      </c>
      <c r="R14" s="112">
        <v>9240.5</v>
      </c>
      <c r="S14" s="112">
        <v>14871.6</v>
      </c>
      <c r="T14" s="112">
        <v>480.9</v>
      </c>
      <c r="U14" s="112">
        <v>1518684.3</v>
      </c>
      <c r="V14" s="112">
        <v>1440477.1</v>
      </c>
      <c r="W14" s="112">
        <v>548781.5</v>
      </c>
      <c r="X14" s="112">
        <v>456537.3</v>
      </c>
      <c r="Y14" s="112">
        <v>92244.2</v>
      </c>
      <c r="Z14" s="112">
        <v>42316.800000000003</v>
      </c>
      <c r="AA14" s="112">
        <v>426417.6</v>
      </c>
      <c r="AB14" s="112">
        <v>245093</v>
      </c>
      <c r="AC14" s="112">
        <v>178180.1</v>
      </c>
      <c r="AD14" s="112">
        <v>1999.6</v>
      </c>
      <c r="AE14" s="112">
        <v>1144.9000000000001</v>
      </c>
      <c r="AF14" s="112">
        <v>422961.2</v>
      </c>
      <c r="AG14" s="112">
        <v>336194.4</v>
      </c>
      <c r="AH14" s="112">
        <v>86766.8</v>
      </c>
      <c r="AI14" s="112">
        <v>78207.199999999997</v>
      </c>
      <c r="AJ14" s="112">
        <v>16771.8</v>
      </c>
      <c r="AK14" s="112">
        <v>61435.4</v>
      </c>
      <c r="AL14" s="112">
        <v>658.1</v>
      </c>
      <c r="AM14" s="112">
        <v>47916.4</v>
      </c>
      <c r="AN14" s="112">
        <v>27.5</v>
      </c>
      <c r="AO14" s="112">
        <v>12833.4</v>
      </c>
      <c r="AP14" s="112">
        <v>0</v>
      </c>
      <c r="AQ14" s="112">
        <v>0</v>
      </c>
      <c r="AR14" s="113">
        <v>335304.29999999981</v>
      </c>
      <c r="AS14" s="113">
        <v>-9930.6000000000931</v>
      </c>
      <c r="AT14" s="113">
        <v>-87656.90000000014</v>
      </c>
      <c r="AU14" s="111">
        <v>-0.75856367999999996</v>
      </c>
      <c r="AV14" s="113">
        <v>0</v>
      </c>
      <c r="AW14" s="112">
        <v>0</v>
      </c>
      <c r="AX14" s="112">
        <v>0</v>
      </c>
      <c r="AY14" s="112">
        <v>0</v>
      </c>
      <c r="AZ14" s="112">
        <v>2613526.1089999997</v>
      </c>
      <c r="BA14" s="112">
        <v>1205542.7722799999</v>
      </c>
      <c r="BB14" s="114">
        <v>5734876.0436671991</v>
      </c>
      <c r="BC14" s="110">
        <v>33.049388737438903</v>
      </c>
      <c r="BD14" s="110">
        <v>0</v>
      </c>
      <c r="BE14" s="110">
        <v>5.1496680383144806</v>
      </c>
      <c r="BF14" s="115">
        <v>22.602304702248642</v>
      </c>
      <c r="BG14" s="135">
        <v>11555641.502542207</v>
      </c>
    </row>
    <row r="15" spans="1:59" ht="14.5" collapsed="1" x14ac:dyDescent="0.25">
      <c r="A15" s="101">
        <v>2006</v>
      </c>
      <c r="B15" s="99" t="s">
        <v>478</v>
      </c>
      <c r="C15" s="116">
        <v>518.22</v>
      </c>
      <c r="D15" s="117">
        <v>1638352.6</v>
      </c>
      <c r="E15" s="117">
        <v>1637788.1</v>
      </c>
      <c r="F15" s="117">
        <v>1577733</v>
      </c>
      <c r="G15" s="118">
        <v>520999.5</v>
      </c>
      <c r="H15" s="117">
        <v>105742.5</v>
      </c>
      <c r="I15" s="117">
        <v>1284.3</v>
      </c>
      <c r="J15" s="117">
        <v>319751.59999999998</v>
      </c>
      <c r="K15" s="117">
        <v>94221.1</v>
      </c>
      <c r="L15" s="117">
        <v>394095</v>
      </c>
      <c r="M15" s="117">
        <v>306955.3</v>
      </c>
      <c r="N15" s="117">
        <v>17316.599999999999</v>
      </c>
      <c r="O15" s="117">
        <v>338366.6</v>
      </c>
      <c r="P15" s="118">
        <v>60055.099999999991</v>
      </c>
      <c r="Q15" s="117">
        <v>33320.699999999997</v>
      </c>
      <c r="R15" s="117">
        <v>10453.1</v>
      </c>
      <c r="S15" s="117">
        <v>16281.3</v>
      </c>
      <c r="T15" s="117">
        <v>564.5</v>
      </c>
      <c r="U15" s="117">
        <v>1759410.4</v>
      </c>
      <c r="V15" s="117">
        <v>1652560.3</v>
      </c>
      <c r="W15" s="117">
        <v>635163.6</v>
      </c>
      <c r="X15" s="117">
        <v>534618.30000000005</v>
      </c>
      <c r="Y15" s="117">
        <v>100545.3</v>
      </c>
      <c r="Z15" s="117">
        <v>56310.1</v>
      </c>
      <c r="AA15" s="117">
        <v>524384.5</v>
      </c>
      <c r="AB15" s="117">
        <v>304194.2</v>
      </c>
      <c r="AC15" s="117">
        <v>216588.3</v>
      </c>
      <c r="AD15" s="117">
        <v>2096.8000000000002</v>
      </c>
      <c r="AE15" s="117">
        <v>1505.2</v>
      </c>
      <c r="AF15" s="117">
        <v>436702.1</v>
      </c>
      <c r="AG15" s="117">
        <v>349454.3</v>
      </c>
      <c r="AH15" s="117">
        <v>87247.8</v>
      </c>
      <c r="AI15" s="117">
        <v>106850.1</v>
      </c>
      <c r="AJ15" s="117">
        <v>25297.9</v>
      </c>
      <c r="AK15" s="117">
        <v>81552.2</v>
      </c>
      <c r="AL15" s="117">
        <v>658.1</v>
      </c>
      <c r="AM15" s="117">
        <v>67131</v>
      </c>
      <c r="AN15" s="117">
        <v>30</v>
      </c>
      <c r="AO15" s="117">
        <v>13733.1</v>
      </c>
      <c r="AP15" s="117">
        <v>0</v>
      </c>
      <c r="AQ15" s="117">
        <v>0</v>
      </c>
      <c r="AR15" s="118">
        <v>315644.30000000028</v>
      </c>
      <c r="AS15" s="118">
        <v>-14772.199999999953</v>
      </c>
      <c r="AT15" s="118">
        <v>-121057.79999999981</v>
      </c>
      <c r="AU15" s="116">
        <v>-1.04760779</v>
      </c>
      <c r="AV15" s="118">
        <v>0</v>
      </c>
      <c r="AW15" s="117">
        <v>0</v>
      </c>
      <c r="AX15" s="117">
        <v>0</v>
      </c>
      <c r="AY15" s="119">
        <v>0</v>
      </c>
      <c r="AZ15" s="117">
        <v>2634801.8737345738</v>
      </c>
      <c r="BA15" s="117">
        <v>1202666.8382999999</v>
      </c>
      <c r="BB15" s="119">
        <v>3837468.7120345738</v>
      </c>
      <c r="BC15" s="120">
        <v>33.208616857751615</v>
      </c>
      <c r="BD15" s="120">
        <v>0</v>
      </c>
      <c r="BE15" s="120">
        <v>6.0730628851574373</v>
      </c>
      <c r="BF15" s="121">
        <v>24.978561011273769</v>
      </c>
      <c r="BG15" s="136">
        <v>11555641.502542207</v>
      </c>
    </row>
    <row r="16" spans="1:59" ht="14.5" hidden="1" outlineLevel="1" x14ac:dyDescent="0.25">
      <c r="A16" s="98"/>
      <c r="B16" s="99" t="s">
        <v>467</v>
      </c>
      <c r="C16" s="104">
        <v>520.36</v>
      </c>
      <c r="D16" s="105">
        <v>172029.3</v>
      </c>
      <c r="E16" s="105">
        <v>172029.3</v>
      </c>
      <c r="F16" s="105">
        <v>166413.1</v>
      </c>
      <c r="G16" s="106">
        <v>49946.9</v>
      </c>
      <c r="H16" s="105">
        <v>9582.1</v>
      </c>
      <c r="I16" s="105">
        <v>1279.8</v>
      </c>
      <c r="J16" s="105">
        <v>29475.5</v>
      </c>
      <c r="K16" s="105">
        <v>9609.5</v>
      </c>
      <c r="L16" s="105">
        <v>33714.199999999997</v>
      </c>
      <c r="M16" s="105">
        <v>37376.1</v>
      </c>
      <c r="N16" s="105">
        <v>2054.8000000000002</v>
      </c>
      <c r="O16" s="105">
        <v>43321.1</v>
      </c>
      <c r="P16" s="106">
        <v>5616.2</v>
      </c>
      <c r="Q16" s="105">
        <v>3534.7</v>
      </c>
      <c r="R16" s="105">
        <v>2038.3</v>
      </c>
      <c r="S16" s="105">
        <v>43.2</v>
      </c>
      <c r="T16" s="105">
        <v>0</v>
      </c>
      <c r="U16" s="105">
        <v>195743.8</v>
      </c>
      <c r="V16" s="105">
        <v>190681.4</v>
      </c>
      <c r="W16" s="105">
        <v>78913.600000000006</v>
      </c>
      <c r="X16" s="105">
        <v>72779.8</v>
      </c>
      <c r="Y16" s="105">
        <v>6133.8</v>
      </c>
      <c r="Z16" s="105">
        <v>1518.9</v>
      </c>
      <c r="AA16" s="105">
        <v>53007</v>
      </c>
      <c r="AB16" s="105">
        <v>25921.7</v>
      </c>
      <c r="AC16" s="105">
        <v>26046.9</v>
      </c>
      <c r="AD16" s="105">
        <v>0</v>
      </c>
      <c r="AE16" s="105">
        <v>1038.4000000000001</v>
      </c>
      <c r="AF16" s="105">
        <v>57241.9</v>
      </c>
      <c r="AG16" s="105">
        <v>35085.4</v>
      </c>
      <c r="AH16" s="105">
        <v>22156.5</v>
      </c>
      <c r="AI16" s="105">
        <v>5062.3999999999996</v>
      </c>
      <c r="AJ16" s="105">
        <v>1115.4000000000001</v>
      </c>
      <c r="AK16" s="105">
        <v>3947</v>
      </c>
      <c r="AL16" s="105">
        <v>0</v>
      </c>
      <c r="AM16" s="105">
        <v>3947</v>
      </c>
      <c r="AN16" s="105">
        <v>0</v>
      </c>
      <c r="AO16" s="105">
        <v>0</v>
      </c>
      <c r="AP16" s="105">
        <v>0</v>
      </c>
      <c r="AQ16" s="105">
        <v>0</v>
      </c>
      <c r="AR16" s="106">
        <v>33527.399999999994</v>
      </c>
      <c r="AS16" s="106">
        <v>-18652.100000000006</v>
      </c>
      <c r="AT16" s="106">
        <v>-23714.5</v>
      </c>
      <c r="AU16" s="104">
        <v>-0.17164083999999999</v>
      </c>
      <c r="AV16" s="106">
        <v>0</v>
      </c>
      <c r="AW16" s="105">
        <v>0</v>
      </c>
      <c r="AX16" s="105">
        <v>0</v>
      </c>
      <c r="AY16" s="107">
        <v>0</v>
      </c>
      <c r="AZ16" s="105">
        <v>2588067.9362422889</v>
      </c>
      <c r="BA16" s="112">
        <v>1200539.2075199999</v>
      </c>
      <c r="BB16" s="107">
        <v>3788607.1437622886</v>
      </c>
      <c r="BC16" s="110">
        <v>27.421185304855321</v>
      </c>
      <c r="BD16" s="108">
        <v>46.893099676463265</v>
      </c>
      <c r="BE16" s="108">
        <v>2.5862377250262845</v>
      </c>
      <c r="BF16" s="109">
        <v>20.259342563776528</v>
      </c>
      <c r="BG16" s="137">
        <v>13816350.758154353</v>
      </c>
    </row>
    <row r="17" spans="1:59" ht="14.5" hidden="1" outlineLevel="1" x14ac:dyDescent="0.25">
      <c r="A17" s="100"/>
      <c r="B17" s="99" t="s">
        <v>468</v>
      </c>
      <c r="C17" s="111">
        <v>519.46</v>
      </c>
      <c r="D17" s="112">
        <v>306488.2</v>
      </c>
      <c r="E17" s="112">
        <v>306488.2</v>
      </c>
      <c r="F17" s="112">
        <v>297050.3</v>
      </c>
      <c r="G17" s="113">
        <v>96469.2</v>
      </c>
      <c r="H17" s="112">
        <v>19000.2</v>
      </c>
      <c r="I17" s="112">
        <v>1472.3</v>
      </c>
      <c r="J17" s="112">
        <v>57288.9</v>
      </c>
      <c r="K17" s="112">
        <v>18707.8</v>
      </c>
      <c r="L17" s="112">
        <v>55286</v>
      </c>
      <c r="M17" s="112">
        <v>67172.600000000006</v>
      </c>
      <c r="N17" s="112">
        <v>3744.6</v>
      </c>
      <c r="O17" s="112">
        <v>74377.899999999994</v>
      </c>
      <c r="P17" s="113">
        <v>9437.9</v>
      </c>
      <c r="Q17" s="112">
        <v>6236.8</v>
      </c>
      <c r="R17" s="112">
        <v>2965.2</v>
      </c>
      <c r="S17" s="112">
        <v>235.9</v>
      </c>
      <c r="T17" s="112">
        <v>0</v>
      </c>
      <c r="U17" s="112">
        <v>319374.09999999998</v>
      </c>
      <c r="V17" s="112">
        <v>310111.5</v>
      </c>
      <c r="W17" s="112">
        <v>130131.6</v>
      </c>
      <c r="X17" s="112">
        <v>108940.5</v>
      </c>
      <c r="Y17" s="112">
        <v>21191.1</v>
      </c>
      <c r="Z17" s="112">
        <v>2815.7</v>
      </c>
      <c r="AA17" s="112">
        <v>99484.7</v>
      </c>
      <c r="AB17" s="112">
        <v>51539.3</v>
      </c>
      <c r="AC17" s="112">
        <v>45943</v>
      </c>
      <c r="AD17" s="112">
        <v>964</v>
      </c>
      <c r="AE17" s="112">
        <v>1038.4000000000001</v>
      </c>
      <c r="AF17" s="112">
        <v>77679.5</v>
      </c>
      <c r="AG17" s="112">
        <v>49077.4</v>
      </c>
      <c r="AH17" s="112">
        <v>28602.1</v>
      </c>
      <c r="AI17" s="112">
        <v>9262.6</v>
      </c>
      <c r="AJ17" s="112">
        <v>2417.3000000000002</v>
      </c>
      <c r="AK17" s="112">
        <v>6845.3</v>
      </c>
      <c r="AL17" s="112">
        <v>9.1999999999999993</v>
      </c>
      <c r="AM17" s="112">
        <v>6810.1</v>
      </c>
      <c r="AN17" s="112">
        <v>0</v>
      </c>
      <c r="AO17" s="112">
        <v>26</v>
      </c>
      <c r="AP17" s="112">
        <v>0</v>
      </c>
      <c r="AQ17" s="112">
        <v>0</v>
      </c>
      <c r="AR17" s="113">
        <v>64793.600000000035</v>
      </c>
      <c r="AS17" s="113">
        <v>-3623.2999999999884</v>
      </c>
      <c r="AT17" s="113">
        <v>-12885.899999999965</v>
      </c>
      <c r="AU17" s="111">
        <v>-9.3265580000000001E-2</v>
      </c>
      <c r="AV17" s="113">
        <v>0</v>
      </c>
      <c r="AW17" s="112">
        <v>0</v>
      </c>
      <c r="AX17" s="112">
        <v>0</v>
      </c>
      <c r="AY17" s="114">
        <v>0</v>
      </c>
      <c r="AZ17" s="112">
        <v>2568039.1165486579</v>
      </c>
      <c r="BA17" s="112">
        <v>1198598.8872400001</v>
      </c>
      <c r="BB17" s="114">
        <v>3766638.003788658</v>
      </c>
      <c r="BC17" s="110">
        <v>27.262177037345438</v>
      </c>
      <c r="BD17" s="110">
        <v>32.522486451053865</v>
      </c>
      <c r="BE17" s="110">
        <v>2.9002351787449268</v>
      </c>
      <c r="BF17" s="115">
        <v>18.611662738600163</v>
      </c>
      <c r="BG17" s="135">
        <v>13816350.758154353</v>
      </c>
    </row>
    <row r="18" spans="1:59" ht="14.5" hidden="1" outlineLevel="1" x14ac:dyDescent="0.25">
      <c r="A18" s="100"/>
      <c r="B18" s="99" t="s">
        <v>469</v>
      </c>
      <c r="C18" s="111">
        <v>519.45000000000005</v>
      </c>
      <c r="D18" s="112">
        <v>495716.7</v>
      </c>
      <c r="E18" s="112">
        <v>495676.7</v>
      </c>
      <c r="F18" s="112">
        <v>482880.5</v>
      </c>
      <c r="G18" s="113">
        <v>152595.79999999999</v>
      </c>
      <c r="H18" s="112">
        <v>29679</v>
      </c>
      <c r="I18" s="112">
        <v>1655.8</v>
      </c>
      <c r="J18" s="112">
        <v>91002.9</v>
      </c>
      <c r="K18" s="112">
        <v>30258.1</v>
      </c>
      <c r="L18" s="112">
        <v>127678.1</v>
      </c>
      <c r="M18" s="112">
        <v>95966.8</v>
      </c>
      <c r="N18" s="112">
        <v>4883.6000000000004</v>
      </c>
      <c r="O18" s="112">
        <v>101756.2</v>
      </c>
      <c r="P18" s="113">
        <v>12796.2</v>
      </c>
      <c r="Q18" s="112">
        <v>7104.9</v>
      </c>
      <c r="R18" s="112">
        <v>3606.1</v>
      </c>
      <c r="S18" s="112">
        <v>2085.1999999999998</v>
      </c>
      <c r="T18" s="112">
        <v>40</v>
      </c>
      <c r="U18" s="112">
        <v>539207.80000000005</v>
      </c>
      <c r="V18" s="112">
        <v>518914.6</v>
      </c>
      <c r="W18" s="112">
        <v>177533.1</v>
      </c>
      <c r="X18" s="112">
        <v>148571.9</v>
      </c>
      <c r="Y18" s="112">
        <v>28961.200000000001</v>
      </c>
      <c r="Z18" s="112">
        <v>8962.2999999999993</v>
      </c>
      <c r="AA18" s="112">
        <v>149617.79999999999</v>
      </c>
      <c r="AB18" s="112">
        <v>77311.100000000006</v>
      </c>
      <c r="AC18" s="112">
        <v>70115.199999999997</v>
      </c>
      <c r="AD18" s="112">
        <v>1153.0999999999999</v>
      </c>
      <c r="AE18" s="112">
        <v>1038.4000000000001</v>
      </c>
      <c r="AF18" s="112">
        <v>182801.4</v>
      </c>
      <c r="AG18" s="112">
        <v>148925.20000000001</v>
      </c>
      <c r="AH18" s="112">
        <v>33876.199999999997</v>
      </c>
      <c r="AI18" s="112">
        <v>20293.2</v>
      </c>
      <c r="AJ18" s="112">
        <v>4776.8</v>
      </c>
      <c r="AK18" s="112">
        <v>15516.4</v>
      </c>
      <c r="AL18" s="112">
        <v>29</v>
      </c>
      <c r="AM18" s="112">
        <v>15421.4</v>
      </c>
      <c r="AN18" s="112">
        <v>0</v>
      </c>
      <c r="AO18" s="112">
        <v>66</v>
      </c>
      <c r="AP18" s="112">
        <v>0</v>
      </c>
      <c r="AQ18" s="112">
        <v>0</v>
      </c>
      <c r="AR18" s="113">
        <v>139310.29999999999</v>
      </c>
      <c r="AS18" s="113">
        <v>-23237.899999999965</v>
      </c>
      <c r="AT18" s="113">
        <v>-43491.100000000035</v>
      </c>
      <c r="AU18" s="111">
        <v>-0.31477993999999998</v>
      </c>
      <c r="AV18" s="113">
        <v>0</v>
      </c>
      <c r="AW18" s="112">
        <v>0</v>
      </c>
      <c r="AX18" s="112">
        <v>0</v>
      </c>
      <c r="AY18" s="114">
        <v>0</v>
      </c>
      <c r="AZ18" s="112">
        <v>2610764.5</v>
      </c>
      <c r="BA18" s="112">
        <v>1195698.0603000002</v>
      </c>
      <c r="BB18" s="114">
        <v>3806462.5603</v>
      </c>
      <c r="BC18" s="110">
        <v>27.550419259973125</v>
      </c>
      <c r="BD18" s="110">
        <v>33.336211615617508</v>
      </c>
      <c r="BE18" s="110">
        <v>3.7635212250267891</v>
      </c>
      <c r="BF18" s="115">
        <v>26.440931037803349</v>
      </c>
      <c r="BG18" s="135">
        <v>13816350.758154353</v>
      </c>
    </row>
    <row r="19" spans="1:59" ht="14.5" hidden="1" outlineLevel="1" x14ac:dyDescent="0.25">
      <c r="A19" s="100"/>
      <c r="B19" s="99" t="s">
        <v>470</v>
      </c>
      <c r="C19" s="111">
        <v>519.45000000000005</v>
      </c>
      <c r="D19" s="112">
        <v>654267.69999999995</v>
      </c>
      <c r="E19" s="112">
        <v>654212.69999999995</v>
      </c>
      <c r="F19" s="112">
        <v>637609.6</v>
      </c>
      <c r="G19" s="113">
        <v>196701.8</v>
      </c>
      <c r="H19" s="112">
        <v>37834.5</v>
      </c>
      <c r="I19" s="112">
        <v>1851</v>
      </c>
      <c r="J19" s="112">
        <v>117832.3</v>
      </c>
      <c r="K19" s="112">
        <v>39184</v>
      </c>
      <c r="L19" s="112">
        <v>170199.5</v>
      </c>
      <c r="M19" s="112">
        <v>126802</v>
      </c>
      <c r="N19" s="112">
        <v>6714.6</v>
      </c>
      <c r="O19" s="112">
        <v>137191.70000000001</v>
      </c>
      <c r="P19" s="113">
        <v>16603.099999999999</v>
      </c>
      <c r="Q19" s="112">
        <v>7983</v>
      </c>
      <c r="R19" s="112">
        <v>4019.5</v>
      </c>
      <c r="S19" s="112">
        <v>4600.6000000000004</v>
      </c>
      <c r="T19" s="112">
        <v>55</v>
      </c>
      <c r="U19" s="112">
        <v>651799</v>
      </c>
      <c r="V19" s="112">
        <v>625547.30000000005</v>
      </c>
      <c r="W19" s="112">
        <v>225227.2</v>
      </c>
      <c r="X19" s="112">
        <v>188055.4</v>
      </c>
      <c r="Y19" s="112">
        <v>37171.800000000003</v>
      </c>
      <c r="Z19" s="112">
        <v>13042.9</v>
      </c>
      <c r="AA19" s="112">
        <v>194888.4</v>
      </c>
      <c r="AB19" s="112">
        <v>103029.7</v>
      </c>
      <c r="AC19" s="112">
        <v>89424.5</v>
      </c>
      <c r="AD19" s="112">
        <v>1308.8</v>
      </c>
      <c r="AE19" s="112">
        <v>1125.4000000000001</v>
      </c>
      <c r="AF19" s="112">
        <v>192388.8</v>
      </c>
      <c r="AG19" s="112">
        <v>157712.1</v>
      </c>
      <c r="AH19" s="112">
        <v>34676.699999999997</v>
      </c>
      <c r="AI19" s="112">
        <v>26251.7</v>
      </c>
      <c r="AJ19" s="112">
        <v>6134.9</v>
      </c>
      <c r="AK19" s="112">
        <v>20116.8</v>
      </c>
      <c r="AL19" s="112">
        <v>40.9</v>
      </c>
      <c r="AM19" s="112">
        <v>19991.099999999999</v>
      </c>
      <c r="AN19" s="112">
        <v>0</v>
      </c>
      <c r="AO19" s="112">
        <v>84.8</v>
      </c>
      <c r="AP19" s="112">
        <v>0</v>
      </c>
      <c r="AQ19" s="112">
        <v>0</v>
      </c>
      <c r="AR19" s="113">
        <v>194857.49999999994</v>
      </c>
      <c r="AS19" s="113">
        <v>28665.399999999907</v>
      </c>
      <c r="AT19" s="113">
        <v>2468.6999999999534</v>
      </c>
      <c r="AU19" s="111">
        <v>1.7867959999999999E-2</v>
      </c>
      <c r="AV19" s="113">
        <v>0</v>
      </c>
      <c r="AW19" s="112">
        <v>0</v>
      </c>
      <c r="AX19" s="112">
        <v>0</v>
      </c>
      <c r="AY19" s="114">
        <v>0</v>
      </c>
      <c r="AZ19" s="112">
        <v>2572552.2250000001</v>
      </c>
      <c r="BA19" s="112">
        <v>1191451.5565500001</v>
      </c>
      <c r="BB19" s="114">
        <v>3764003.7815500004</v>
      </c>
      <c r="BC19" s="110">
        <v>27.243111060483905</v>
      </c>
      <c r="BD19" s="110">
        <v>30.89277664767738</v>
      </c>
      <c r="BE19" s="110">
        <v>4.0275759858483982</v>
      </c>
      <c r="BF19" s="115">
        <v>26.693371617993204</v>
      </c>
      <c r="BG19" s="135">
        <v>13816350.758154353</v>
      </c>
    </row>
    <row r="20" spans="1:59" ht="14.5" hidden="1" outlineLevel="1" x14ac:dyDescent="0.25">
      <c r="A20" s="100"/>
      <c r="B20" s="99" t="s">
        <v>471</v>
      </c>
      <c r="C20" s="111">
        <v>519.52</v>
      </c>
      <c r="D20" s="112">
        <v>807035.1</v>
      </c>
      <c r="E20" s="112">
        <v>806980.1</v>
      </c>
      <c r="F20" s="112">
        <v>779041.9</v>
      </c>
      <c r="G20" s="113">
        <v>253180.09999999998</v>
      </c>
      <c r="H20" s="112">
        <v>48401.5</v>
      </c>
      <c r="I20" s="112">
        <v>2056.3000000000002</v>
      </c>
      <c r="J20" s="112">
        <v>152171</v>
      </c>
      <c r="K20" s="112">
        <v>50551.3</v>
      </c>
      <c r="L20" s="112">
        <v>188561.3</v>
      </c>
      <c r="M20" s="112">
        <v>155225.5</v>
      </c>
      <c r="N20" s="112">
        <v>8194.2999999999993</v>
      </c>
      <c r="O20" s="112">
        <v>173880.7</v>
      </c>
      <c r="P20" s="113">
        <v>27938.2</v>
      </c>
      <c r="Q20" s="112">
        <v>15723.6</v>
      </c>
      <c r="R20" s="112">
        <v>5118.1000000000004</v>
      </c>
      <c r="S20" s="112">
        <v>7096.5</v>
      </c>
      <c r="T20" s="112">
        <v>55</v>
      </c>
      <c r="U20" s="112">
        <v>796299.8</v>
      </c>
      <c r="V20" s="112">
        <v>753768</v>
      </c>
      <c r="W20" s="112">
        <v>274913.7</v>
      </c>
      <c r="X20" s="112">
        <v>229471.9</v>
      </c>
      <c r="Y20" s="112">
        <v>45441.8</v>
      </c>
      <c r="Z20" s="112">
        <v>18876.5</v>
      </c>
      <c r="AA20" s="112">
        <v>247778.8</v>
      </c>
      <c r="AB20" s="112">
        <v>129541.5</v>
      </c>
      <c r="AC20" s="112">
        <v>115407.6</v>
      </c>
      <c r="AD20" s="112">
        <v>1517.3</v>
      </c>
      <c r="AE20" s="112">
        <v>1312.4</v>
      </c>
      <c r="AF20" s="112">
        <v>212199</v>
      </c>
      <c r="AG20" s="112">
        <v>168728.1</v>
      </c>
      <c r="AH20" s="112">
        <v>43470.9</v>
      </c>
      <c r="AI20" s="112">
        <v>42531.8</v>
      </c>
      <c r="AJ20" s="112">
        <v>8734.6</v>
      </c>
      <c r="AK20" s="112">
        <v>33797.199999999997</v>
      </c>
      <c r="AL20" s="112">
        <v>51.3</v>
      </c>
      <c r="AM20" s="112">
        <v>33434.800000000003</v>
      </c>
      <c r="AN20" s="112">
        <v>35.200000000000003</v>
      </c>
      <c r="AO20" s="112">
        <v>275.89999999999998</v>
      </c>
      <c r="AP20" s="112">
        <v>0</v>
      </c>
      <c r="AQ20" s="112">
        <v>0</v>
      </c>
      <c r="AR20" s="113">
        <v>222934.29999999993</v>
      </c>
      <c r="AS20" s="113">
        <v>53212.099999999977</v>
      </c>
      <c r="AT20" s="113">
        <v>10735.29999999993</v>
      </c>
      <c r="AU20" s="111">
        <v>7.7699969999999993E-2</v>
      </c>
      <c r="AV20" s="113">
        <v>0</v>
      </c>
      <c r="AW20" s="112">
        <v>0</v>
      </c>
      <c r="AX20" s="112">
        <v>0</v>
      </c>
      <c r="AY20" s="114">
        <v>0</v>
      </c>
      <c r="AZ20" s="112">
        <v>2559046.145</v>
      </c>
      <c r="BA20" s="112">
        <v>1188193.1529600001</v>
      </c>
      <c r="BB20" s="114">
        <v>3747239.2979600001</v>
      </c>
      <c r="BC20" s="110">
        <v>27.121773061156507</v>
      </c>
      <c r="BD20" s="110">
        <v>30.685671347391153</v>
      </c>
      <c r="BE20" s="110">
        <v>5.3411792895088004</v>
      </c>
      <c r="BF20" s="115">
        <v>24.204256536137528</v>
      </c>
      <c r="BG20" s="135">
        <v>13816350.758154353</v>
      </c>
    </row>
    <row r="21" spans="1:59" ht="14.5" hidden="1" outlineLevel="1" x14ac:dyDescent="0.25">
      <c r="A21" s="100"/>
      <c r="B21" s="99" t="s">
        <v>472</v>
      </c>
      <c r="C21" s="111">
        <v>519.42999999999995</v>
      </c>
      <c r="D21" s="112">
        <v>969671.71</v>
      </c>
      <c r="E21" s="112">
        <v>969576.71</v>
      </c>
      <c r="F21" s="112">
        <v>928811.3</v>
      </c>
      <c r="G21" s="113">
        <v>297094.10000000003</v>
      </c>
      <c r="H21" s="112">
        <v>57958.3</v>
      </c>
      <c r="I21" s="112">
        <v>2305.3000000000002</v>
      </c>
      <c r="J21" s="112">
        <v>180922.7</v>
      </c>
      <c r="K21" s="112">
        <v>55907.8</v>
      </c>
      <c r="L21" s="112">
        <v>235445.3</v>
      </c>
      <c r="M21" s="112">
        <v>181794.6</v>
      </c>
      <c r="N21" s="112">
        <v>9722.2999999999993</v>
      </c>
      <c r="O21" s="112">
        <v>204755</v>
      </c>
      <c r="P21" s="113">
        <v>40765.410000000003</v>
      </c>
      <c r="Q21" s="112">
        <v>18470.7</v>
      </c>
      <c r="R21" s="112">
        <v>11087</v>
      </c>
      <c r="S21" s="112">
        <v>11207.71</v>
      </c>
      <c r="T21" s="112">
        <v>95</v>
      </c>
      <c r="U21" s="112">
        <v>929872.1</v>
      </c>
      <c r="V21" s="112">
        <v>876449.4</v>
      </c>
      <c r="W21" s="112">
        <v>329473.90000000002</v>
      </c>
      <c r="X21" s="112">
        <v>275236.90000000002</v>
      </c>
      <c r="Y21" s="112">
        <v>54237</v>
      </c>
      <c r="Z21" s="112">
        <v>24762</v>
      </c>
      <c r="AA21" s="112">
        <v>297140.90000000002</v>
      </c>
      <c r="AB21" s="112">
        <v>155174.29999999999</v>
      </c>
      <c r="AC21" s="112">
        <v>138516.79999999999</v>
      </c>
      <c r="AD21" s="112">
        <v>1644.7</v>
      </c>
      <c r="AE21" s="112">
        <v>1805.1</v>
      </c>
      <c r="AF21" s="112">
        <v>225072.6</v>
      </c>
      <c r="AG21" s="112">
        <v>180978.5</v>
      </c>
      <c r="AH21" s="112">
        <v>44094.1</v>
      </c>
      <c r="AI21" s="112">
        <v>53422.7</v>
      </c>
      <c r="AJ21" s="112">
        <v>11621.8</v>
      </c>
      <c r="AK21" s="112">
        <v>41800.9</v>
      </c>
      <c r="AL21" s="112">
        <v>61.5</v>
      </c>
      <c r="AM21" s="112">
        <v>41381.199999999997</v>
      </c>
      <c r="AN21" s="112">
        <v>42.3</v>
      </c>
      <c r="AO21" s="112">
        <v>315.89999999999998</v>
      </c>
      <c r="AP21" s="112">
        <v>0</v>
      </c>
      <c r="AQ21" s="112">
        <v>0</v>
      </c>
      <c r="AR21" s="113">
        <v>264872.20999999996</v>
      </c>
      <c r="AS21" s="113">
        <v>93127.309999999939</v>
      </c>
      <c r="AT21" s="113">
        <v>39799.609999999986</v>
      </c>
      <c r="AU21" s="111">
        <v>0.28806166</v>
      </c>
      <c r="AV21" s="113">
        <v>0</v>
      </c>
      <c r="AW21" s="112">
        <v>0</v>
      </c>
      <c r="AX21" s="112">
        <v>0</v>
      </c>
      <c r="AY21" s="114">
        <v>0</v>
      </c>
      <c r="AZ21" s="112">
        <v>2544493.8516739635</v>
      </c>
      <c r="BA21" s="112">
        <v>1186600.9554699999</v>
      </c>
      <c r="BB21" s="114">
        <v>3731094.8071439634</v>
      </c>
      <c r="BC21" s="110">
        <v>27.004922446268143</v>
      </c>
      <c r="BD21" s="110">
        <v>29.913122532080429</v>
      </c>
      <c r="BE21" s="110">
        <v>5.7451664589140803</v>
      </c>
      <c r="BF21" s="115">
        <v>25.349099434944428</v>
      </c>
      <c r="BG21" s="135">
        <v>13816350.758154353</v>
      </c>
    </row>
    <row r="22" spans="1:59" ht="14.5" hidden="1" outlineLevel="1" x14ac:dyDescent="0.25">
      <c r="A22" s="100"/>
      <c r="B22" s="99" t="s">
        <v>473</v>
      </c>
      <c r="C22" s="111">
        <v>519.59</v>
      </c>
      <c r="D22" s="112">
        <v>1148745.1100000001</v>
      </c>
      <c r="E22" s="112">
        <v>1148590.9099999999</v>
      </c>
      <c r="F22" s="112">
        <v>1101908.6000000001</v>
      </c>
      <c r="G22" s="113">
        <v>356136.8</v>
      </c>
      <c r="H22" s="112">
        <v>69291.899999999994</v>
      </c>
      <c r="I22" s="112">
        <v>2500.6999999999998</v>
      </c>
      <c r="J22" s="112">
        <v>216379</v>
      </c>
      <c r="K22" s="112">
        <v>67965.2</v>
      </c>
      <c r="L22" s="112">
        <v>284684.5</v>
      </c>
      <c r="M22" s="112">
        <v>212271.3</v>
      </c>
      <c r="N22" s="112">
        <v>11234.7</v>
      </c>
      <c r="O22" s="112">
        <v>237581.3</v>
      </c>
      <c r="P22" s="113">
        <v>46682.31</v>
      </c>
      <c r="Q22" s="112">
        <v>21937.7</v>
      </c>
      <c r="R22" s="112">
        <v>12057.4</v>
      </c>
      <c r="S22" s="112">
        <v>12687.21</v>
      </c>
      <c r="T22" s="112">
        <v>154.19999999999999</v>
      </c>
      <c r="U22" s="112">
        <v>1096326.7</v>
      </c>
      <c r="V22" s="112">
        <v>1023187.8</v>
      </c>
      <c r="W22" s="112">
        <v>377969.2</v>
      </c>
      <c r="X22" s="112">
        <v>315550.09999999998</v>
      </c>
      <c r="Y22" s="112">
        <v>62419.1</v>
      </c>
      <c r="Z22" s="112">
        <v>30049.200000000001</v>
      </c>
      <c r="AA22" s="112">
        <v>346578.3</v>
      </c>
      <c r="AB22" s="112">
        <v>181109.1</v>
      </c>
      <c r="AC22" s="112">
        <v>161273.79999999999</v>
      </c>
      <c r="AD22" s="112">
        <v>1771.3</v>
      </c>
      <c r="AE22" s="112">
        <v>2424.1</v>
      </c>
      <c r="AF22" s="112">
        <v>268591.09999999998</v>
      </c>
      <c r="AG22" s="112">
        <v>202480.3</v>
      </c>
      <c r="AH22" s="112">
        <v>66110.8</v>
      </c>
      <c r="AI22" s="112">
        <v>73138.899999999994</v>
      </c>
      <c r="AJ22" s="112">
        <v>14857.6</v>
      </c>
      <c r="AK22" s="112">
        <v>58281.3</v>
      </c>
      <c r="AL22" s="112">
        <v>73.3</v>
      </c>
      <c r="AM22" s="112">
        <v>57783.6</v>
      </c>
      <c r="AN22" s="112">
        <v>49.3</v>
      </c>
      <c r="AO22" s="112">
        <v>375.1</v>
      </c>
      <c r="AP22" s="112">
        <v>0</v>
      </c>
      <c r="AQ22" s="112">
        <v>0</v>
      </c>
      <c r="AR22" s="113">
        <v>321009.51000000013</v>
      </c>
      <c r="AS22" s="113">
        <v>125403.10999999987</v>
      </c>
      <c r="AT22" s="113">
        <v>52418.410000000149</v>
      </c>
      <c r="AU22" s="111">
        <v>0.37939402999999999</v>
      </c>
      <c r="AV22" s="113">
        <v>0</v>
      </c>
      <c r="AW22" s="112">
        <v>0</v>
      </c>
      <c r="AX22" s="112">
        <v>0</v>
      </c>
      <c r="AY22" s="114">
        <v>0</v>
      </c>
      <c r="AZ22" s="112">
        <v>2561481.5870000003</v>
      </c>
      <c r="BA22" s="112">
        <v>1185378.07748</v>
      </c>
      <c r="BB22" s="114">
        <v>3746859.6644800003</v>
      </c>
      <c r="BC22" s="110">
        <v>27.119025349502067</v>
      </c>
      <c r="BD22" s="110">
        <v>30.610554021241487</v>
      </c>
      <c r="BE22" s="110">
        <v>6.6712687012001073</v>
      </c>
      <c r="BF22" s="115">
        <v>25.835582007436912</v>
      </c>
      <c r="BG22" s="135">
        <v>13816350.758154353</v>
      </c>
    </row>
    <row r="23" spans="1:59" ht="14.5" hidden="1" outlineLevel="1" x14ac:dyDescent="0.25">
      <c r="A23" s="100"/>
      <c r="B23" s="99" t="s">
        <v>474</v>
      </c>
      <c r="C23" s="111">
        <v>519.49</v>
      </c>
      <c r="D23" s="112">
        <v>1298232.1100000001</v>
      </c>
      <c r="E23" s="112">
        <v>1298077.9099999999</v>
      </c>
      <c r="F23" s="112">
        <v>1244641</v>
      </c>
      <c r="G23" s="113">
        <v>417432.4</v>
      </c>
      <c r="H23" s="112">
        <v>81246.100000000006</v>
      </c>
      <c r="I23" s="112">
        <v>2694.8</v>
      </c>
      <c r="J23" s="112">
        <v>253376</v>
      </c>
      <c r="K23" s="112">
        <v>80115.5</v>
      </c>
      <c r="L23" s="112">
        <v>301186.5</v>
      </c>
      <c r="M23" s="112">
        <v>242450.2</v>
      </c>
      <c r="N23" s="112">
        <v>12902</v>
      </c>
      <c r="O23" s="112">
        <v>270669.90000000002</v>
      </c>
      <c r="P23" s="113">
        <v>53436.909999999996</v>
      </c>
      <c r="Q23" s="112">
        <v>24985.8</v>
      </c>
      <c r="R23" s="112">
        <v>12674.8</v>
      </c>
      <c r="S23" s="112">
        <v>15776.31</v>
      </c>
      <c r="T23" s="112">
        <v>154.19999999999999</v>
      </c>
      <c r="U23" s="112">
        <v>1238282.5</v>
      </c>
      <c r="V23" s="112">
        <v>1151632.6000000001</v>
      </c>
      <c r="W23" s="112">
        <v>429957.2</v>
      </c>
      <c r="X23" s="112">
        <v>358589.4</v>
      </c>
      <c r="Y23" s="112">
        <v>71367.8</v>
      </c>
      <c r="Z23" s="112">
        <v>35624.5</v>
      </c>
      <c r="AA23" s="112">
        <v>394836.5</v>
      </c>
      <c r="AB23" s="112">
        <v>207256.4</v>
      </c>
      <c r="AC23" s="112">
        <v>183215.6</v>
      </c>
      <c r="AD23" s="112">
        <v>1849.3</v>
      </c>
      <c r="AE23" s="112">
        <v>2515.1999999999998</v>
      </c>
      <c r="AF23" s="112">
        <v>291214.40000000002</v>
      </c>
      <c r="AG23" s="112">
        <v>218655.7</v>
      </c>
      <c r="AH23" s="112">
        <v>72558.7</v>
      </c>
      <c r="AI23" s="112">
        <v>86649.9</v>
      </c>
      <c r="AJ23" s="112">
        <v>17708.3</v>
      </c>
      <c r="AK23" s="112">
        <v>68941.600000000006</v>
      </c>
      <c r="AL23" s="112">
        <v>76.599999999999994</v>
      </c>
      <c r="AM23" s="112">
        <v>68433.600000000006</v>
      </c>
      <c r="AN23" s="112">
        <v>56.3</v>
      </c>
      <c r="AO23" s="112">
        <v>375.1</v>
      </c>
      <c r="AP23" s="112">
        <v>0</v>
      </c>
      <c r="AQ23" s="112">
        <v>0</v>
      </c>
      <c r="AR23" s="113">
        <v>351164.01000000013</v>
      </c>
      <c r="AS23" s="113">
        <v>146445.30999999982</v>
      </c>
      <c r="AT23" s="113">
        <v>59949.610000000102</v>
      </c>
      <c r="AU23" s="111">
        <v>0.43390336000000002</v>
      </c>
      <c r="AV23" s="113">
        <v>0</v>
      </c>
      <c r="AW23" s="112">
        <v>0</v>
      </c>
      <c r="AX23" s="112">
        <v>0</v>
      </c>
      <c r="AY23" s="114">
        <v>0</v>
      </c>
      <c r="AZ23" s="112">
        <v>2598452.5319413268</v>
      </c>
      <c r="BA23" s="112">
        <v>1186460.6135500001</v>
      </c>
      <c r="BB23" s="114">
        <v>3784913.1454913272</v>
      </c>
      <c r="BC23" s="110">
        <v>27.394448879762894</v>
      </c>
      <c r="BD23" s="110">
        <v>29.059362848902914</v>
      </c>
      <c r="BE23" s="110">
        <v>6.9975873841389173</v>
      </c>
      <c r="BF23" s="115">
        <v>24.198664514506593</v>
      </c>
      <c r="BG23" s="135">
        <v>13816350.758154353</v>
      </c>
    </row>
    <row r="24" spans="1:59" ht="14.5" hidden="1" outlineLevel="1" x14ac:dyDescent="0.25">
      <c r="A24" s="100"/>
      <c r="B24" s="99" t="s">
        <v>475</v>
      </c>
      <c r="C24" s="111">
        <v>519.41999999999996</v>
      </c>
      <c r="D24" s="112">
        <v>1452808.61</v>
      </c>
      <c r="E24" s="112">
        <v>1452649.71</v>
      </c>
      <c r="F24" s="112">
        <v>1394183.5</v>
      </c>
      <c r="G24" s="113">
        <v>473760.50000000006</v>
      </c>
      <c r="H24" s="112">
        <v>92335.6</v>
      </c>
      <c r="I24" s="112">
        <v>2909.8</v>
      </c>
      <c r="J24" s="112">
        <v>287906.40000000002</v>
      </c>
      <c r="K24" s="112">
        <v>90608.7</v>
      </c>
      <c r="L24" s="112">
        <v>330846.40000000002</v>
      </c>
      <c r="M24" s="112">
        <v>273834.7</v>
      </c>
      <c r="N24" s="112">
        <v>14750</v>
      </c>
      <c r="O24" s="112">
        <v>300991.90000000002</v>
      </c>
      <c r="P24" s="113">
        <v>58466.210000000006</v>
      </c>
      <c r="Q24" s="112">
        <v>28457.599999999999</v>
      </c>
      <c r="R24" s="112">
        <v>13499.2</v>
      </c>
      <c r="S24" s="112">
        <v>16509.41</v>
      </c>
      <c r="T24" s="112">
        <v>158.9</v>
      </c>
      <c r="U24" s="112">
        <v>1454713.4</v>
      </c>
      <c r="V24" s="112">
        <v>1351520.1</v>
      </c>
      <c r="W24" s="112">
        <v>509797</v>
      </c>
      <c r="X24" s="112">
        <v>430031.5</v>
      </c>
      <c r="Y24" s="112">
        <v>79765.5</v>
      </c>
      <c r="Z24" s="112">
        <v>40680.9</v>
      </c>
      <c r="AA24" s="112">
        <v>446258.8</v>
      </c>
      <c r="AB24" s="112">
        <v>236190.5</v>
      </c>
      <c r="AC24" s="112">
        <v>205149.2</v>
      </c>
      <c r="AD24" s="112">
        <v>1991.7</v>
      </c>
      <c r="AE24" s="112">
        <v>2927.4</v>
      </c>
      <c r="AF24" s="112">
        <v>354783.4</v>
      </c>
      <c r="AG24" s="112">
        <v>276908.40000000002</v>
      </c>
      <c r="AH24" s="112">
        <v>77875</v>
      </c>
      <c r="AI24" s="112">
        <v>103193.3</v>
      </c>
      <c r="AJ24" s="112">
        <v>20212.5</v>
      </c>
      <c r="AK24" s="112">
        <v>82980.800000000003</v>
      </c>
      <c r="AL24" s="112">
        <v>99.2</v>
      </c>
      <c r="AM24" s="112">
        <v>82352</v>
      </c>
      <c r="AN24" s="112">
        <v>63.4</v>
      </c>
      <c r="AO24" s="112">
        <v>466.2</v>
      </c>
      <c r="AP24" s="112">
        <v>0</v>
      </c>
      <c r="AQ24" s="112">
        <v>0</v>
      </c>
      <c r="AR24" s="113">
        <v>352878.6100000001</v>
      </c>
      <c r="AS24" s="113">
        <v>101129.60999999987</v>
      </c>
      <c r="AT24" s="113">
        <v>-1904.7899999998044</v>
      </c>
      <c r="AU24" s="111">
        <v>-1.378649E-2</v>
      </c>
      <c r="AV24" s="113">
        <v>0</v>
      </c>
      <c r="AW24" s="112">
        <v>0</v>
      </c>
      <c r="AX24" s="112">
        <v>0</v>
      </c>
      <c r="AY24" s="114">
        <v>0</v>
      </c>
      <c r="AZ24" s="112">
        <v>2699878.0246164473</v>
      </c>
      <c r="BA24" s="112">
        <v>1184883.2437199999</v>
      </c>
      <c r="BB24" s="114">
        <v>3884761.268336447</v>
      </c>
      <c r="BC24" s="110">
        <v>28.117129742408114</v>
      </c>
      <c r="BD24" s="110">
        <v>28.039316755662071</v>
      </c>
      <c r="BE24" s="110">
        <v>7.0937203163179783</v>
      </c>
      <c r="BF24" s="115">
        <v>23.730477372598372</v>
      </c>
      <c r="BG24" s="135">
        <v>13816350.758154353</v>
      </c>
    </row>
    <row r="25" spans="1:59" ht="14.5" hidden="1" outlineLevel="1" x14ac:dyDescent="0.25">
      <c r="A25" s="100"/>
      <c r="B25" s="99" t="s">
        <v>476</v>
      </c>
      <c r="C25" s="111">
        <v>520.13</v>
      </c>
      <c r="D25" s="112">
        <v>1645527.31</v>
      </c>
      <c r="E25" s="112">
        <v>1645368.41</v>
      </c>
      <c r="F25" s="112">
        <v>1582161.5</v>
      </c>
      <c r="G25" s="113">
        <v>540429.10000000009</v>
      </c>
      <c r="H25" s="112">
        <v>105939.3</v>
      </c>
      <c r="I25" s="112">
        <v>3085.4</v>
      </c>
      <c r="J25" s="112">
        <v>328209.90000000002</v>
      </c>
      <c r="K25" s="112">
        <v>103194.5</v>
      </c>
      <c r="L25" s="112">
        <v>392990.5</v>
      </c>
      <c r="M25" s="112">
        <v>304524.79999999999</v>
      </c>
      <c r="N25" s="112">
        <v>16546.900000000001</v>
      </c>
      <c r="O25" s="112">
        <v>327670.2</v>
      </c>
      <c r="P25" s="113">
        <v>63206.91</v>
      </c>
      <c r="Q25" s="112">
        <v>31806.799999999999</v>
      </c>
      <c r="R25" s="112">
        <v>14568.8</v>
      </c>
      <c r="S25" s="112">
        <v>16831.310000000001</v>
      </c>
      <c r="T25" s="112">
        <v>158.9</v>
      </c>
      <c r="U25" s="112">
        <v>1624497.6</v>
      </c>
      <c r="V25" s="112">
        <v>1507463.2</v>
      </c>
      <c r="W25" s="112">
        <v>567248.69999999995</v>
      </c>
      <c r="X25" s="112">
        <v>473028.1</v>
      </c>
      <c r="Y25" s="112">
        <v>94220.6</v>
      </c>
      <c r="Z25" s="112">
        <v>46972.1</v>
      </c>
      <c r="AA25" s="112">
        <v>501339.9</v>
      </c>
      <c r="AB25" s="112">
        <v>265800.7</v>
      </c>
      <c r="AC25" s="112">
        <v>230373.8</v>
      </c>
      <c r="AD25" s="112">
        <v>2238</v>
      </c>
      <c r="AE25" s="112">
        <v>2927.4</v>
      </c>
      <c r="AF25" s="112">
        <v>391902.5</v>
      </c>
      <c r="AG25" s="112">
        <v>313204.7</v>
      </c>
      <c r="AH25" s="112">
        <v>78697.8</v>
      </c>
      <c r="AI25" s="112">
        <v>117034.4</v>
      </c>
      <c r="AJ25" s="112">
        <v>23174.400000000001</v>
      </c>
      <c r="AK25" s="112">
        <v>93860</v>
      </c>
      <c r="AL25" s="112">
        <v>118</v>
      </c>
      <c r="AM25" s="112">
        <v>92875.1</v>
      </c>
      <c r="AN25" s="112">
        <v>70.400000000000006</v>
      </c>
      <c r="AO25" s="112">
        <v>796.5</v>
      </c>
      <c r="AP25" s="112">
        <v>0</v>
      </c>
      <c r="AQ25" s="112">
        <v>0</v>
      </c>
      <c r="AR25" s="113">
        <v>412932.20999999996</v>
      </c>
      <c r="AS25" s="113">
        <v>137905.20999999996</v>
      </c>
      <c r="AT25" s="113">
        <v>21029.709999999963</v>
      </c>
      <c r="AU25" s="111">
        <v>0.15220886</v>
      </c>
      <c r="AV25" s="113">
        <v>0</v>
      </c>
      <c r="AW25" s="112">
        <v>0</v>
      </c>
      <c r="AX25" s="112">
        <v>0</v>
      </c>
      <c r="AY25" s="114">
        <v>0</v>
      </c>
      <c r="AZ25" s="112">
        <v>2678346.7767502847</v>
      </c>
      <c r="BA25" s="112">
        <v>1183341.00131</v>
      </c>
      <c r="BB25" s="114">
        <v>3861687.7780602844</v>
      </c>
      <c r="BC25" s="110">
        <v>27.950128406961095</v>
      </c>
      <c r="BD25" s="110">
        <v>27.556452411281107</v>
      </c>
      <c r="BE25" s="110">
        <v>7.2043442846576076</v>
      </c>
      <c r="BF25" s="115">
        <v>24.83883598482203</v>
      </c>
      <c r="BG25" s="135">
        <v>13816350.758154353</v>
      </c>
    </row>
    <row r="26" spans="1:59" ht="14.5" hidden="1" outlineLevel="1" x14ac:dyDescent="0.25">
      <c r="A26" s="100"/>
      <c r="B26" s="99" t="s">
        <v>477</v>
      </c>
      <c r="C26" s="111">
        <v>498.29</v>
      </c>
      <c r="D26" s="112">
        <v>1813374.81</v>
      </c>
      <c r="E26" s="112">
        <v>1813165.91</v>
      </c>
      <c r="F26" s="112">
        <v>1744953.9</v>
      </c>
      <c r="G26" s="113">
        <v>615934.6</v>
      </c>
      <c r="H26" s="112">
        <v>121387.9</v>
      </c>
      <c r="I26" s="112">
        <v>3335.8</v>
      </c>
      <c r="J26" s="112">
        <v>373160.5</v>
      </c>
      <c r="K26" s="112">
        <v>118050.4</v>
      </c>
      <c r="L26" s="112">
        <v>416618.1</v>
      </c>
      <c r="M26" s="112">
        <v>336943.5</v>
      </c>
      <c r="N26" s="112">
        <v>18426.099999999999</v>
      </c>
      <c r="O26" s="112">
        <v>357031.6</v>
      </c>
      <c r="P26" s="113">
        <v>68212.009999999995</v>
      </c>
      <c r="Q26" s="112">
        <v>34567.699999999997</v>
      </c>
      <c r="R26" s="112">
        <v>15836</v>
      </c>
      <c r="S26" s="112">
        <v>17808.310000000001</v>
      </c>
      <c r="T26" s="112">
        <v>208.9</v>
      </c>
      <c r="U26" s="112">
        <v>1785579</v>
      </c>
      <c r="V26" s="112">
        <v>1647618.5</v>
      </c>
      <c r="W26" s="112">
        <v>619246.30000000005</v>
      </c>
      <c r="X26" s="112">
        <v>516093.7</v>
      </c>
      <c r="Y26" s="112">
        <v>103152.6</v>
      </c>
      <c r="Z26" s="112">
        <v>56923.4</v>
      </c>
      <c r="AA26" s="112">
        <v>562811.1</v>
      </c>
      <c r="AB26" s="112">
        <v>295049.7</v>
      </c>
      <c r="AC26" s="112">
        <v>262452.09999999998</v>
      </c>
      <c r="AD26" s="112">
        <v>2370</v>
      </c>
      <c r="AE26" s="112">
        <v>2939.3</v>
      </c>
      <c r="AF26" s="112">
        <v>408637.7</v>
      </c>
      <c r="AG26" s="112">
        <v>321093.90000000002</v>
      </c>
      <c r="AH26" s="112">
        <v>87543.8</v>
      </c>
      <c r="AI26" s="112">
        <v>137960.5</v>
      </c>
      <c r="AJ26" s="112">
        <v>27407.5</v>
      </c>
      <c r="AK26" s="112">
        <v>110553</v>
      </c>
      <c r="AL26" s="112">
        <v>335.4</v>
      </c>
      <c r="AM26" s="112">
        <v>109245.6</v>
      </c>
      <c r="AN26" s="112">
        <v>84.5</v>
      </c>
      <c r="AO26" s="112">
        <v>887.5</v>
      </c>
      <c r="AP26" s="112">
        <v>0</v>
      </c>
      <c r="AQ26" s="112">
        <v>0</v>
      </c>
      <c r="AR26" s="113">
        <v>436433.51</v>
      </c>
      <c r="AS26" s="113">
        <v>165547.40999999992</v>
      </c>
      <c r="AT26" s="113">
        <v>27795.810000000056</v>
      </c>
      <c r="AU26" s="111">
        <v>0.20118055000000001</v>
      </c>
      <c r="AV26" s="113">
        <v>0</v>
      </c>
      <c r="AW26" s="112">
        <v>0</v>
      </c>
      <c r="AX26" s="112">
        <v>0</v>
      </c>
      <c r="AY26" s="114">
        <v>0</v>
      </c>
      <c r="AZ26" s="112">
        <v>2702625.5791809708</v>
      </c>
      <c r="BA26" s="112">
        <v>1134099.56907</v>
      </c>
      <c r="BB26" s="114">
        <v>3836725.148250971</v>
      </c>
      <c r="BC26" s="110">
        <v>27.769453855147326</v>
      </c>
      <c r="BD26" s="110">
        <v>26.746380491651255</v>
      </c>
      <c r="BE26" s="110">
        <v>7.7263733500449989</v>
      </c>
      <c r="BF26" s="115">
        <v>23.875593504218077</v>
      </c>
      <c r="BG26" s="135">
        <v>13816350.758154353</v>
      </c>
    </row>
    <row r="27" spans="1:59" ht="14.5" collapsed="1" x14ac:dyDescent="0.25">
      <c r="A27" s="101">
        <v>2007</v>
      </c>
      <c r="B27" s="99" t="s">
        <v>478</v>
      </c>
      <c r="C27" s="116">
        <v>497.17</v>
      </c>
      <c r="D27" s="117">
        <v>2104701.81</v>
      </c>
      <c r="E27" s="117">
        <v>2104451.91</v>
      </c>
      <c r="F27" s="117">
        <v>2028942.3</v>
      </c>
      <c r="G27" s="118">
        <v>681401.7</v>
      </c>
      <c r="H27" s="117">
        <v>134576</v>
      </c>
      <c r="I27" s="117">
        <v>2432</v>
      </c>
      <c r="J27" s="117">
        <v>410802.9</v>
      </c>
      <c r="K27" s="117">
        <v>133590.79999999999</v>
      </c>
      <c r="L27" s="117">
        <v>531551.80000000005</v>
      </c>
      <c r="M27" s="117">
        <v>387047.6</v>
      </c>
      <c r="N27" s="117">
        <v>20052.3</v>
      </c>
      <c r="O27" s="117">
        <v>408888.9</v>
      </c>
      <c r="P27" s="118">
        <v>75509.61</v>
      </c>
      <c r="Q27" s="117">
        <v>37946.400000000001</v>
      </c>
      <c r="R27" s="117">
        <v>19383.2</v>
      </c>
      <c r="S27" s="117">
        <v>18180.009999999998</v>
      </c>
      <c r="T27" s="117">
        <v>249.9</v>
      </c>
      <c r="U27" s="117">
        <v>2027132.6</v>
      </c>
      <c r="V27" s="117">
        <v>1850496.1</v>
      </c>
      <c r="W27" s="117">
        <v>713476.9</v>
      </c>
      <c r="X27" s="117">
        <v>600690.19999999995</v>
      </c>
      <c r="Y27" s="117">
        <v>112786.7</v>
      </c>
      <c r="Z27" s="117">
        <v>72614.899999999994</v>
      </c>
      <c r="AA27" s="117">
        <v>644762</v>
      </c>
      <c r="AB27" s="117">
        <v>347219.3</v>
      </c>
      <c r="AC27" s="117">
        <v>291566.40000000002</v>
      </c>
      <c r="AD27" s="117">
        <v>2497.9</v>
      </c>
      <c r="AE27" s="117">
        <v>3478.4</v>
      </c>
      <c r="AF27" s="117">
        <v>419642.3</v>
      </c>
      <c r="AG27" s="117">
        <v>331663.8</v>
      </c>
      <c r="AH27" s="117">
        <v>87978.5</v>
      </c>
      <c r="AI27" s="117">
        <v>176636.5</v>
      </c>
      <c r="AJ27" s="117">
        <v>40174.199999999997</v>
      </c>
      <c r="AK27" s="117">
        <v>136462.29999999999</v>
      </c>
      <c r="AL27" s="117">
        <v>667.9</v>
      </c>
      <c r="AM27" s="117">
        <v>134515.1</v>
      </c>
      <c r="AN27" s="117">
        <v>84.5</v>
      </c>
      <c r="AO27" s="117">
        <v>1194.8</v>
      </c>
      <c r="AP27" s="117">
        <v>0</v>
      </c>
      <c r="AQ27" s="117">
        <v>0</v>
      </c>
      <c r="AR27" s="118">
        <v>497211.51</v>
      </c>
      <c r="AS27" s="118">
        <v>253955.81000000006</v>
      </c>
      <c r="AT27" s="118">
        <v>77569.209999999963</v>
      </c>
      <c r="AU27" s="116">
        <v>0.56143052000000004</v>
      </c>
      <c r="AV27" s="118">
        <v>0</v>
      </c>
      <c r="AW27" s="117">
        <v>0</v>
      </c>
      <c r="AX27" s="117">
        <v>0</v>
      </c>
      <c r="AY27" s="119">
        <v>0</v>
      </c>
      <c r="AZ27" s="117">
        <v>2611813.9412709158</v>
      </c>
      <c r="BA27" s="117">
        <v>1132675.56382</v>
      </c>
      <c r="BB27" s="119">
        <v>3744489.5050909156</v>
      </c>
      <c r="BC27" s="120">
        <v>27.101870607048202</v>
      </c>
      <c r="BD27" s="120">
        <v>28.493540159438211</v>
      </c>
      <c r="BE27" s="120">
        <v>8.713613505105684</v>
      </c>
      <c r="BF27" s="121">
        <v>26.19846803923404</v>
      </c>
      <c r="BG27" s="136">
        <v>13816350.758154353</v>
      </c>
    </row>
    <row r="28" spans="1:59" ht="14.5" hidden="1" outlineLevel="1" x14ac:dyDescent="0.25">
      <c r="A28" s="98"/>
      <c r="B28" s="99" t="s">
        <v>467</v>
      </c>
      <c r="C28" s="104">
        <v>495.84</v>
      </c>
      <c r="D28" s="105">
        <v>198294.9</v>
      </c>
      <c r="E28" s="105">
        <v>198294.9</v>
      </c>
      <c r="F28" s="105">
        <v>192888.7</v>
      </c>
      <c r="G28" s="106">
        <v>64382.2</v>
      </c>
      <c r="H28" s="105">
        <v>11724.7</v>
      </c>
      <c r="I28" s="105">
        <v>1298.3</v>
      </c>
      <c r="J28" s="105">
        <v>38800.5</v>
      </c>
      <c r="K28" s="105">
        <v>12558.7</v>
      </c>
      <c r="L28" s="105">
        <v>37066.400000000001</v>
      </c>
      <c r="M28" s="105">
        <v>43237.9</v>
      </c>
      <c r="N28" s="105">
        <v>2294.8000000000002</v>
      </c>
      <c r="O28" s="105">
        <v>45907.4</v>
      </c>
      <c r="P28" s="106">
        <v>5406.2000000000007</v>
      </c>
      <c r="Q28" s="105">
        <v>3628.5</v>
      </c>
      <c r="R28" s="105">
        <v>1729.1</v>
      </c>
      <c r="S28" s="105">
        <v>48.6</v>
      </c>
      <c r="T28" s="105">
        <v>0</v>
      </c>
      <c r="U28" s="105">
        <v>205250.9</v>
      </c>
      <c r="V28" s="105">
        <v>203541.8</v>
      </c>
      <c r="W28" s="105">
        <v>91720</v>
      </c>
      <c r="X28" s="105">
        <v>84738.5</v>
      </c>
      <c r="Y28" s="105">
        <v>6981.5</v>
      </c>
      <c r="Z28" s="105">
        <v>854.3</v>
      </c>
      <c r="AA28" s="105">
        <v>64765.2</v>
      </c>
      <c r="AB28" s="105">
        <v>26202.7</v>
      </c>
      <c r="AC28" s="105">
        <v>37573.9</v>
      </c>
      <c r="AD28" s="105">
        <v>988.6</v>
      </c>
      <c r="AE28" s="105">
        <v>0</v>
      </c>
      <c r="AF28" s="105">
        <v>46202.3</v>
      </c>
      <c r="AG28" s="105">
        <v>24625.1</v>
      </c>
      <c r="AH28" s="105">
        <v>21577.200000000001</v>
      </c>
      <c r="AI28" s="105">
        <v>1709.1</v>
      </c>
      <c r="AJ28" s="105">
        <v>1033.5999999999999</v>
      </c>
      <c r="AK28" s="105">
        <v>675.5</v>
      </c>
      <c r="AL28" s="105">
        <v>5</v>
      </c>
      <c r="AM28" s="105">
        <v>472.8</v>
      </c>
      <c r="AN28" s="105">
        <v>0</v>
      </c>
      <c r="AO28" s="105">
        <v>197.7</v>
      </c>
      <c r="AP28" s="105">
        <v>0</v>
      </c>
      <c r="AQ28" s="105">
        <v>0</v>
      </c>
      <c r="AR28" s="106">
        <v>39246.300000000017</v>
      </c>
      <c r="AS28" s="106">
        <v>-5246.8999999999942</v>
      </c>
      <c r="AT28" s="106">
        <v>-6956</v>
      </c>
      <c r="AU28" s="104">
        <v>-4.3179189999999999E-2</v>
      </c>
      <c r="AV28" s="106">
        <v>0</v>
      </c>
      <c r="AW28" s="105">
        <v>0</v>
      </c>
      <c r="AX28" s="105">
        <v>0</v>
      </c>
      <c r="AY28" s="107">
        <v>0</v>
      </c>
      <c r="AZ28" s="105">
        <v>2668645.48</v>
      </c>
      <c r="BA28" s="112">
        <v>1027914.00384</v>
      </c>
      <c r="BB28" s="107">
        <v>3696559.4838399999</v>
      </c>
      <c r="BC28" s="110">
        <v>22.946297371844821</v>
      </c>
      <c r="BD28" s="108">
        <v>15.268096771887119</v>
      </c>
      <c r="BE28" s="108">
        <v>0.83268818796896871</v>
      </c>
      <c r="BF28" s="109">
        <v>19.216470430875422</v>
      </c>
      <c r="BG28" s="137">
        <v>16109612.038653739</v>
      </c>
    </row>
    <row r="29" spans="1:59" ht="14.5" hidden="1" outlineLevel="1" x14ac:dyDescent="0.25">
      <c r="A29" s="100"/>
      <c r="B29" s="99" t="s">
        <v>468</v>
      </c>
      <c r="C29" s="111">
        <v>498.26</v>
      </c>
      <c r="D29" s="112">
        <v>369305.3</v>
      </c>
      <c r="E29" s="112">
        <v>369265.3</v>
      </c>
      <c r="F29" s="112">
        <v>359310.1</v>
      </c>
      <c r="G29" s="113">
        <v>126450.5</v>
      </c>
      <c r="H29" s="112">
        <v>22906.799999999999</v>
      </c>
      <c r="I29" s="112">
        <v>1525</v>
      </c>
      <c r="J29" s="112">
        <v>76586.5</v>
      </c>
      <c r="K29" s="112">
        <v>25432.2</v>
      </c>
      <c r="L29" s="112">
        <v>63886.2</v>
      </c>
      <c r="M29" s="112">
        <v>79241</v>
      </c>
      <c r="N29" s="112">
        <v>4069.6</v>
      </c>
      <c r="O29" s="112">
        <v>85662.8</v>
      </c>
      <c r="P29" s="113">
        <v>9955.1999999999989</v>
      </c>
      <c r="Q29" s="112">
        <v>6824</v>
      </c>
      <c r="R29" s="112">
        <v>2440.3000000000002</v>
      </c>
      <c r="S29" s="112">
        <v>690.9</v>
      </c>
      <c r="T29" s="112">
        <v>40</v>
      </c>
      <c r="U29" s="112">
        <v>355854.6</v>
      </c>
      <c r="V29" s="112">
        <v>344462.5</v>
      </c>
      <c r="W29" s="112">
        <v>146960.9</v>
      </c>
      <c r="X29" s="112">
        <v>129059.5</v>
      </c>
      <c r="Y29" s="112">
        <v>17901.400000000001</v>
      </c>
      <c r="Z29" s="112">
        <v>4932.6000000000004</v>
      </c>
      <c r="AA29" s="112">
        <v>126994.7</v>
      </c>
      <c r="AB29" s="112">
        <v>58030.8</v>
      </c>
      <c r="AC29" s="112">
        <v>67333.899999999994</v>
      </c>
      <c r="AD29" s="112">
        <v>1118</v>
      </c>
      <c r="AE29" s="112">
        <v>512</v>
      </c>
      <c r="AF29" s="112">
        <v>65574.3</v>
      </c>
      <c r="AG29" s="112">
        <v>38201.699999999997</v>
      </c>
      <c r="AH29" s="112">
        <v>27372.6</v>
      </c>
      <c r="AI29" s="112">
        <v>11392.1</v>
      </c>
      <c r="AJ29" s="112">
        <v>3001.6</v>
      </c>
      <c r="AK29" s="112">
        <v>8390.5</v>
      </c>
      <c r="AL29" s="112">
        <v>10</v>
      </c>
      <c r="AM29" s="112">
        <v>7905.9</v>
      </c>
      <c r="AN29" s="112">
        <v>0</v>
      </c>
      <c r="AO29" s="112">
        <v>474.6</v>
      </c>
      <c r="AP29" s="112">
        <v>0</v>
      </c>
      <c r="AQ29" s="112">
        <v>0</v>
      </c>
      <c r="AR29" s="113">
        <v>79025</v>
      </c>
      <c r="AS29" s="113">
        <v>24802.799999999988</v>
      </c>
      <c r="AT29" s="113">
        <v>13450.700000000012</v>
      </c>
      <c r="AU29" s="111">
        <v>8.3494869999999999E-2</v>
      </c>
      <c r="AV29" s="113">
        <v>0</v>
      </c>
      <c r="AW29" s="112">
        <v>0</v>
      </c>
      <c r="AX29" s="112">
        <v>0</v>
      </c>
      <c r="AY29" s="114">
        <v>0</v>
      </c>
      <c r="AZ29" s="112">
        <v>2676024.4220249723</v>
      </c>
      <c r="BA29" s="112">
        <v>1034861.032809748</v>
      </c>
      <c r="BB29" s="114">
        <v>3710885.4548347201</v>
      </c>
      <c r="BC29" s="110">
        <v>23.035225466204551</v>
      </c>
      <c r="BD29" s="110">
        <v>20.48271352698081</v>
      </c>
      <c r="BE29" s="110">
        <v>3.2013356016755159</v>
      </c>
      <c r="BF29" s="115">
        <v>17.780240522044885</v>
      </c>
      <c r="BG29" s="135">
        <v>16109612.038653739</v>
      </c>
    </row>
    <row r="30" spans="1:59" ht="14.5" hidden="1" outlineLevel="1" x14ac:dyDescent="0.25">
      <c r="A30" s="100"/>
      <c r="B30" s="99" t="s">
        <v>469</v>
      </c>
      <c r="C30" s="111">
        <v>493.49</v>
      </c>
      <c r="D30" s="112">
        <v>623034.5</v>
      </c>
      <c r="E30" s="112">
        <v>622994.5</v>
      </c>
      <c r="F30" s="112">
        <v>607142.30000000005</v>
      </c>
      <c r="G30" s="113">
        <v>184239.09999999998</v>
      </c>
      <c r="H30" s="112">
        <v>33117.4</v>
      </c>
      <c r="I30" s="112">
        <v>1834.8</v>
      </c>
      <c r="J30" s="112">
        <v>110962.7</v>
      </c>
      <c r="K30" s="112">
        <v>38324.199999999997</v>
      </c>
      <c r="L30" s="112">
        <v>180736.2</v>
      </c>
      <c r="M30" s="112">
        <v>114473.1</v>
      </c>
      <c r="N30" s="112">
        <v>5793.7</v>
      </c>
      <c r="O30" s="112">
        <v>121900.2</v>
      </c>
      <c r="P30" s="113">
        <v>15852.199999999999</v>
      </c>
      <c r="Q30" s="112">
        <v>10200.9</v>
      </c>
      <c r="R30" s="112">
        <v>3005.9</v>
      </c>
      <c r="S30" s="112">
        <v>2645.4</v>
      </c>
      <c r="T30" s="112">
        <v>40</v>
      </c>
      <c r="U30" s="112">
        <v>577857</v>
      </c>
      <c r="V30" s="112">
        <v>546614.9</v>
      </c>
      <c r="W30" s="112">
        <v>205918.3</v>
      </c>
      <c r="X30" s="112">
        <v>179161.2</v>
      </c>
      <c r="Y30" s="112">
        <v>26757.1</v>
      </c>
      <c r="Z30" s="112">
        <v>9619.1</v>
      </c>
      <c r="AA30" s="112">
        <v>185292.7</v>
      </c>
      <c r="AB30" s="112">
        <v>87801.5</v>
      </c>
      <c r="AC30" s="112">
        <v>95316.7</v>
      </c>
      <c r="AD30" s="112">
        <v>1296.0999999999999</v>
      </c>
      <c r="AE30" s="112">
        <v>878.4</v>
      </c>
      <c r="AF30" s="112">
        <v>145784.79999999999</v>
      </c>
      <c r="AG30" s="112">
        <v>113464.4</v>
      </c>
      <c r="AH30" s="112">
        <v>32320.400000000001</v>
      </c>
      <c r="AI30" s="112">
        <v>31242.1</v>
      </c>
      <c r="AJ30" s="112">
        <v>5674.8</v>
      </c>
      <c r="AK30" s="112">
        <v>25567.3</v>
      </c>
      <c r="AL30" s="112">
        <v>159</v>
      </c>
      <c r="AM30" s="112">
        <v>24733.5</v>
      </c>
      <c r="AN30" s="112">
        <v>21.3</v>
      </c>
      <c r="AO30" s="112">
        <v>653.5</v>
      </c>
      <c r="AP30" s="112">
        <v>0</v>
      </c>
      <c r="AQ30" s="112">
        <v>0</v>
      </c>
      <c r="AR30" s="113">
        <v>190962.3</v>
      </c>
      <c r="AS30" s="113">
        <v>76379.599999999977</v>
      </c>
      <c r="AT30" s="113">
        <v>45177.5</v>
      </c>
      <c r="AU30" s="111">
        <v>0.28043815999999999</v>
      </c>
      <c r="AV30" s="113">
        <v>0</v>
      </c>
      <c r="AW30" s="112">
        <v>0</v>
      </c>
      <c r="AX30" s="112">
        <v>0</v>
      </c>
      <c r="AY30" s="114">
        <v>0</v>
      </c>
      <c r="AZ30" s="112">
        <v>2597784.0800839378</v>
      </c>
      <c r="BA30" s="112">
        <v>1025807.2997100001</v>
      </c>
      <c r="BB30" s="114">
        <v>3623591.3797939378</v>
      </c>
      <c r="BC30" s="110">
        <v>22.493349753547243</v>
      </c>
      <c r="BD30" s="110">
        <v>25.685653572177181</v>
      </c>
      <c r="BE30" s="110">
        <v>5.406545217934541</v>
      </c>
      <c r="BF30" s="115">
        <v>29.768342610949688</v>
      </c>
      <c r="BG30" s="135">
        <v>16109612.038653739</v>
      </c>
    </row>
    <row r="31" spans="1:59" ht="14.5" hidden="1" outlineLevel="1" x14ac:dyDescent="0.25">
      <c r="A31" s="100"/>
      <c r="B31" s="99" t="s">
        <v>470</v>
      </c>
      <c r="C31" s="111">
        <v>497.01</v>
      </c>
      <c r="D31" s="112">
        <v>849091.2</v>
      </c>
      <c r="E31" s="112">
        <v>849045.2</v>
      </c>
      <c r="F31" s="112">
        <v>828493.9</v>
      </c>
      <c r="G31" s="113">
        <v>252175.60000000003</v>
      </c>
      <c r="H31" s="112">
        <v>45472.6</v>
      </c>
      <c r="I31" s="112">
        <v>2154.1</v>
      </c>
      <c r="J31" s="112">
        <v>152389.20000000001</v>
      </c>
      <c r="K31" s="112">
        <v>52159.7</v>
      </c>
      <c r="L31" s="112">
        <v>247689</v>
      </c>
      <c r="M31" s="112">
        <v>153183.9</v>
      </c>
      <c r="N31" s="112">
        <v>7825.2</v>
      </c>
      <c r="O31" s="112">
        <v>167620.20000000001</v>
      </c>
      <c r="P31" s="113">
        <v>20551.3</v>
      </c>
      <c r="Q31" s="112">
        <v>13935.7</v>
      </c>
      <c r="R31" s="112">
        <v>3729</v>
      </c>
      <c r="S31" s="112">
        <v>2886.6</v>
      </c>
      <c r="T31" s="112">
        <v>46</v>
      </c>
      <c r="U31" s="112">
        <v>747868.6</v>
      </c>
      <c r="V31" s="112">
        <v>678027.8</v>
      </c>
      <c r="W31" s="112">
        <v>263801.5</v>
      </c>
      <c r="X31" s="112">
        <v>224463.3</v>
      </c>
      <c r="Y31" s="112">
        <v>39338.199999999997</v>
      </c>
      <c r="Z31" s="112">
        <v>15961.2</v>
      </c>
      <c r="AA31" s="112">
        <v>246069.2</v>
      </c>
      <c r="AB31" s="112">
        <v>116913.1</v>
      </c>
      <c r="AC31" s="112">
        <v>126896.2</v>
      </c>
      <c r="AD31" s="112">
        <v>1381.5</v>
      </c>
      <c r="AE31" s="112">
        <v>878.4</v>
      </c>
      <c r="AF31" s="112">
        <v>152195.9</v>
      </c>
      <c r="AG31" s="112">
        <v>118238.5</v>
      </c>
      <c r="AH31" s="112">
        <v>33957.4</v>
      </c>
      <c r="AI31" s="112">
        <v>69840.800000000003</v>
      </c>
      <c r="AJ31" s="112">
        <v>9555.9</v>
      </c>
      <c r="AK31" s="112">
        <v>60284.9</v>
      </c>
      <c r="AL31" s="112">
        <v>211.9</v>
      </c>
      <c r="AM31" s="112">
        <v>59341.2</v>
      </c>
      <c r="AN31" s="112">
        <v>28.3</v>
      </c>
      <c r="AO31" s="112">
        <v>703.5</v>
      </c>
      <c r="AP31" s="112">
        <v>0</v>
      </c>
      <c r="AQ31" s="112">
        <v>0</v>
      </c>
      <c r="AR31" s="113">
        <v>253418.5</v>
      </c>
      <c r="AS31" s="113">
        <v>171017.39999999991</v>
      </c>
      <c r="AT31" s="113">
        <v>101222.59999999998</v>
      </c>
      <c r="AU31" s="111">
        <v>0.62833667000000004</v>
      </c>
      <c r="AV31" s="113">
        <v>0</v>
      </c>
      <c r="AW31" s="112">
        <v>0</v>
      </c>
      <c r="AX31" s="112">
        <v>0</v>
      </c>
      <c r="AY31" s="114">
        <v>0</v>
      </c>
      <c r="AZ31" s="112">
        <v>2625762.3861882309</v>
      </c>
      <c r="BA31" s="112">
        <v>1025911.1250955965</v>
      </c>
      <c r="BB31" s="114">
        <v>3651673.5112838275</v>
      </c>
      <c r="BC31" s="110">
        <v>22.667668858330828</v>
      </c>
      <c r="BD31" s="110">
        <v>29.781216414783749</v>
      </c>
      <c r="BE31" s="110">
        <v>9.3386458530281935</v>
      </c>
      <c r="BF31" s="115">
        <v>29.896297365617297</v>
      </c>
      <c r="BG31" s="135">
        <v>16109612.038653739</v>
      </c>
    </row>
    <row r="32" spans="1:59" ht="14.5" hidden="1" outlineLevel="1" x14ac:dyDescent="0.25">
      <c r="A32" s="100"/>
      <c r="B32" s="99" t="s">
        <v>471</v>
      </c>
      <c r="C32" s="111">
        <v>520.26</v>
      </c>
      <c r="D32" s="112">
        <v>1023405.8</v>
      </c>
      <c r="E32" s="112">
        <v>1023220.8</v>
      </c>
      <c r="F32" s="112">
        <v>993436.5</v>
      </c>
      <c r="G32" s="113">
        <v>321106.09999999998</v>
      </c>
      <c r="H32" s="112">
        <v>57909.9</v>
      </c>
      <c r="I32" s="112">
        <v>2472.3000000000002</v>
      </c>
      <c r="J32" s="112">
        <v>196222.8</v>
      </c>
      <c r="K32" s="112">
        <v>64501.1</v>
      </c>
      <c r="L32" s="112">
        <v>270210.40000000002</v>
      </c>
      <c r="M32" s="112">
        <v>189094.9</v>
      </c>
      <c r="N32" s="112">
        <v>9730.2000000000007</v>
      </c>
      <c r="O32" s="112">
        <v>203294.9</v>
      </c>
      <c r="P32" s="113">
        <v>29784.3</v>
      </c>
      <c r="Q32" s="112">
        <v>17363.099999999999</v>
      </c>
      <c r="R32" s="112">
        <v>4217.2</v>
      </c>
      <c r="S32" s="112">
        <v>8204</v>
      </c>
      <c r="T32" s="112">
        <v>185</v>
      </c>
      <c r="U32" s="112">
        <v>912565.9</v>
      </c>
      <c r="V32" s="112">
        <v>833731.4</v>
      </c>
      <c r="W32" s="112">
        <v>329378.59999999998</v>
      </c>
      <c r="X32" s="112">
        <v>274786.09999999998</v>
      </c>
      <c r="Y32" s="112">
        <v>54592.5</v>
      </c>
      <c r="Z32" s="112">
        <v>22018.6</v>
      </c>
      <c r="AA32" s="112">
        <v>312615.09999999998</v>
      </c>
      <c r="AB32" s="112">
        <v>145958.9</v>
      </c>
      <c r="AC32" s="112">
        <v>163899.9</v>
      </c>
      <c r="AD32" s="112">
        <v>1810.1</v>
      </c>
      <c r="AE32" s="112">
        <v>946.2</v>
      </c>
      <c r="AF32" s="112">
        <v>169719.1</v>
      </c>
      <c r="AG32" s="112">
        <v>128142.6</v>
      </c>
      <c r="AH32" s="112">
        <v>41576.5</v>
      </c>
      <c r="AI32" s="112">
        <v>78834.5</v>
      </c>
      <c r="AJ32" s="112">
        <v>12013.1</v>
      </c>
      <c r="AK32" s="112">
        <v>66821.399999999994</v>
      </c>
      <c r="AL32" s="112">
        <v>259.89999999999998</v>
      </c>
      <c r="AM32" s="112">
        <v>65320</v>
      </c>
      <c r="AN32" s="112">
        <v>35.4</v>
      </c>
      <c r="AO32" s="112">
        <v>1206.0999999999999</v>
      </c>
      <c r="AP32" s="112">
        <v>0</v>
      </c>
      <c r="AQ32" s="112">
        <v>0</v>
      </c>
      <c r="AR32" s="113">
        <v>280559</v>
      </c>
      <c r="AS32" s="113">
        <v>189489.40000000002</v>
      </c>
      <c r="AT32" s="113">
        <v>110839.90000000002</v>
      </c>
      <c r="AU32" s="111">
        <v>0.68803581000000003</v>
      </c>
      <c r="AV32" s="113">
        <v>0</v>
      </c>
      <c r="AW32" s="112">
        <v>0</v>
      </c>
      <c r="AX32" s="112">
        <v>0</v>
      </c>
      <c r="AY32" s="114">
        <v>0</v>
      </c>
      <c r="AZ32" s="112">
        <v>2643333.8705193512</v>
      </c>
      <c r="BA32" s="112">
        <v>1073769.8166</v>
      </c>
      <c r="BB32" s="114">
        <v>3717103.6871193512</v>
      </c>
      <c r="BC32" s="110">
        <v>23.073824982255655</v>
      </c>
      <c r="BD32" s="110">
        <v>26.796286550312722</v>
      </c>
      <c r="BE32" s="110">
        <v>8.638773375161179</v>
      </c>
      <c r="BF32" s="115">
        <v>27.199564340549198</v>
      </c>
      <c r="BG32" s="135">
        <v>16109612.038653739</v>
      </c>
    </row>
    <row r="33" spans="1:59" ht="14.5" hidden="1" outlineLevel="1" x14ac:dyDescent="0.25">
      <c r="A33" s="100"/>
      <c r="B33" s="99" t="s">
        <v>472</v>
      </c>
      <c r="C33" s="111">
        <v>519.03</v>
      </c>
      <c r="D33" s="112">
        <v>1214396.1000000001</v>
      </c>
      <c r="E33" s="112">
        <v>1214211.1000000001</v>
      </c>
      <c r="F33" s="112">
        <v>1173910.3</v>
      </c>
      <c r="G33" s="113">
        <v>384062</v>
      </c>
      <c r="H33" s="112">
        <v>69759</v>
      </c>
      <c r="I33" s="112">
        <v>2849.6</v>
      </c>
      <c r="J33" s="112">
        <v>235196.5</v>
      </c>
      <c r="K33" s="112">
        <v>76256.899999999994</v>
      </c>
      <c r="L33" s="112">
        <v>316716.09999999998</v>
      </c>
      <c r="M33" s="112">
        <v>224583.1</v>
      </c>
      <c r="N33" s="112">
        <v>11705.6</v>
      </c>
      <c r="O33" s="112">
        <v>236843.5</v>
      </c>
      <c r="P33" s="113">
        <v>40300.800000000003</v>
      </c>
      <c r="Q33" s="112">
        <v>20946</v>
      </c>
      <c r="R33" s="112">
        <v>5300.9</v>
      </c>
      <c r="S33" s="112">
        <v>14053.9</v>
      </c>
      <c r="T33" s="112">
        <v>185</v>
      </c>
      <c r="U33" s="112">
        <v>1081621.3999999999</v>
      </c>
      <c r="V33" s="112">
        <v>979243.8</v>
      </c>
      <c r="W33" s="112">
        <v>396969.7</v>
      </c>
      <c r="X33" s="112">
        <v>331536.90000000002</v>
      </c>
      <c r="Y33" s="112">
        <v>65432.800000000003</v>
      </c>
      <c r="Z33" s="112">
        <v>28643.8</v>
      </c>
      <c r="AA33" s="112">
        <v>375302.40000000002</v>
      </c>
      <c r="AB33" s="112">
        <v>175016.6</v>
      </c>
      <c r="AC33" s="112">
        <v>197140.4</v>
      </c>
      <c r="AD33" s="112">
        <v>2097.8000000000002</v>
      </c>
      <c r="AE33" s="112">
        <v>1047.5999999999999</v>
      </c>
      <c r="AF33" s="112">
        <v>178327.9</v>
      </c>
      <c r="AG33" s="112">
        <v>136155.79999999999</v>
      </c>
      <c r="AH33" s="112">
        <v>42172.1</v>
      </c>
      <c r="AI33" s="112">
        <v>102377.60000000001</v>
      </c>
      <c r="AJ33" s="112">
        <v>14567.9</v>
      </c>
      <c r="AK33" s="112">
        <v>87809.7</v>
      </c>
      <c r="AL33" s="112">
        <v>307.89999999999998</v>
      </c>
      <c r="AM33" s="112">
        <v>84983.6</v>
      </c>
      <c r="AN33" s="112">
        <v>42.5</v>
      </c>
      <c r="AO33" s="112">
        <v>2475.6999999999998</v>
      </c>
      <c r="AP33" s="112">
        <v>0</v>
      </c>
      <c r="AQ33" s="112">
        <v>0</v>
      </c>
      <c r="AR33" s="113">
        <v>311102.60000000021</v>
      </c>
      <c r="AS33" s="113">
        <v>234967.30000000005</v>
      </c>
      <c r="AT33" s="113">
        <v>132774.70000000019</v>
      </c>
      <c r="AU33" s="111">
        <v>0.82419551999999996</v>
      </c>
      <c r="AV33" s="113">
        <v>0</v>
      </c>
      <c r="AW33" s="112">
        <v>0</v>
      </c>
      <c r="AX33" s="112">
        <v>0</v>
      </c>
      <c r="AY33" s="114">
        <v>0</v>
      </c>
      <c r="AZ33" s="112">
        <v>2650575.5000000005</v>
      </c>
      <c r="BA33" s="112">
        <v>1070606.5045289653</v>
      </c>
      <c r="BB33" s="114">
        <v>3721182.0045289658</v>
      </c>
      <c r="BC33" s="110">
        <v>23.099141032076279</v>
      </c>
      <c r="BD33" s="110">
        <v>25.231050568448588</v>
      </c>
      <c r="BE33" s="110">
        <v>9.4651973416946085</v>
      </c>
      <c r="BF33" s="115">
        <v>26.979582681913598</v>
      </c>
      <c r="BG33" s="135">
        <v>16109612.038653739</v>
      </c>
    </row>
    <row r="34" spans="1:59" ht="14.5" hidden="1" outlineLevel="1" x14ac:dyDescent="0.25">
      <c r="A34" s="100"/>
      <c r="B34" s="99" t="s">
        <v>473</v>
      </c>
      <c r="C34" s="111">
        <v>556.24</v>
      </c>
      <c r="D34" s="112">
        <v>1445972.2</v>
      </c>
      <c r="E34" s="112">
        <v>1445660.4</v>
      </c>
      <c r="F34" s="112">
        <v>1399173.9</v>
      </c>
      <c r="G34" s="113">
        <v>460666.10000000003</v>
      </c>
      <c r="H34" s="112">
        <v>84191.3</v>
      </c>
      <c r="I34" s="112">
        <v>3163.9</v>
      </c>
      <c r="J34" s="112">
        <v>283335.40000000002</v>
      </c>
      <c r="K34" s="112">
        <v>89975.5</v>
      </c>
      <c r="L34" s="112">
        <v>405544</v>
      </c>
      <c r="M34" s="112">
        <v>260311.6</v>
      </c>
      <c r="N34" s="112">
        <v>13324.1</v>
      </c>
      <c r="O34" s="112">
        <v>259328.1</v>
      </c>
      <c r="P34" s="113">
        <v>46486.5</v>
      </c>
      <c r="Q34" s="112">
        <v>24646.3</v>
      </c>
      <c r="R34" s="112">
        <v>6299.8</v>
      </c>
      <c r="S34" s="112">
        <v>15540.4</v>
      </c>
      <c r="T34" s="112">
        <v>311.8</v>
      </c>
      <c r="U34" s="112">
        <v>1283183.72</v>
      </c>
      <c r="V34" s="112">
        <v>1144423.3</v>
      </c>
      <c r="W34" s="112">
        <v>459291</v>
      </c>
      <c r="X34" s="112">
        <v>383313.1</v>
      </c>
      <c r="Y34" s="112">
        <v>75977.899999999994</v>
      </c>
      <c r="Z34" s="112">
        <v>35125.199999999997</v>
      </c>
      <c r="AA34" s="112">
        <v>436214.1</v>
      </c>
      <c r="AB34" s="112">
        <v>203988.2</v>
      </c>
      <c r="AC34" s="112">
        <v>228543.4</v>
      </c>
      <c r="AD34" s="112">
        <v>2296.5</v>
      </c>
      <c r="AE34" s="112">
        <v>1386</v>
      </c>
      <c r="AF34" s="112">
        <v>213793</v>
      </c>
      <c r="AG34" s="112">
        <v>151561.20000000001</v>
      </c>
      <c r="AH34" s="112">
        <v>62231.8</v>
      </c>
      <c r="AI34" s="112">
        <v>138760.42000000001</v>
      </c>
      <c r="AJ34" s="112">
        <v>17030.8</v>
      </c>
      <c r="AK34" s="112">
        <v>121729.62</v>
      </c>
      <c r="AL34" s="112">
        <v>355.9</v>
      </c>
      <c r="AM34" s="112">
        <v>118650.3</v>
      </c>
      <c r="AN34" s="112">
        <v>49.6</v>
      </c>
      <c r="AO34" s="112">
        <v>2673.82</v>
      </c>
      <c r="AP34" s="112">
        <v>0</v>
      </c>
      <c r="AQ34" s="112">
        <v>0</v>
      </c>
      <c r="AR34" s="113">
        <v>376581.48</v>
      </c>
      <c r="AS34" s="113">
        <v>301237.09999999986</v>
      </c>
      <c r="AT34" s="113">
        <v>162788.47999999998</v>
      </c>
      <c r="AU34" s="111">
        <v>1.0105052800000001</v>
      </c>
      <c r="AV34" s="113">
        <v>0</v>
      </c>
      <c r="AW34" s="112">
        <v>0</v>
      </c>
      <c r="AX34" s="112">
        <v>0</v>
      </c>
      <c r="AY34" s="114">
        <v>0</v>
      </c>
      <c r="AZ34" s="112">
        <v>2653826.0529777491</v>
      </c>
      <c r="BA34" s="112">
        <v>1140097.3159999999</v>
      </c>
      <c r="BB34" s="114">
        <v>3793923.3689777488</v>
      </c>
      <c r="BC34" s="110">
        <v>23.55068117018914</v>
      </c>
      <c r="BD34" s="110">
        <v>25.86382039189219</v>
      </c>
      <c r="BE34" s="110">
        <v>10.813760947652922</v>
      </c>
      <c r="BF34" s="115">
        <v>28.984531515346308</v>
      </c>
      <c r="BG34" s="135">
        <v>16109612.038653739</v>
      </c>
    </row>
    <row r="35" spans="1:59" ht="14.5" hidden="1" outlineLevel="1" x14ac:dyDescent="0.25">
      <c r="A35" s="100"/>
      <c r="B35" s="99" t="s">
        <v>474</v>
      </c>
      <c r="C35" s="111">
        <v>554.80999999999995</v>
      </c>
      <c r="D35" s="112">
        <v>1618277.7</v>
      </c>
      <c r="E35" s="112">
        <v>1617965.9</v>
      </c>
      <c r="F35" s="112">
        <v>1566883.3</v>
      </c>
      <c r="G35" s="113">
        <v>533529</v>
      </c>
      <c r="H35" s="112">
        <v>98578</v>
      </c>
      <c r="I35" s="112">
        <v>3459.9</v>
      </c>
      <c r="J35" s="112">
        <v>329539.7</v>
      </c>
      <c r="K35" s="112">
        <v>101951.4</v>
      </c>
      <c r="L35" s="112">
        <v>428163.5</v>
      </c>
      <c r="M35" s="112">
        <v>297813</v>
      </c>
      <c r="N35" s="112">
        <v>15243.1</v>
      </c>
      <c r="O35" s="112">
        <v>292134.7</v>
      </c>
      <c r="P35" s="113">
        <v>51082.6</v>
      </c>
      <c r="Q35" s="112">
        <v>28184.799999999999</v>
      </c>
      <c r="R35" s="112">
        <v>7060.7</v>
      </c>
      <c r="S35" s="112">
        <v>15837.1</v>
      </c>
      <c r="T35" s="112">
        <v>311.8</v>
      </c>
      <c r="U35" s="112">
        <v>1451737.72</v>
      </c>
      <c r="V35" s="112">
        <v>1305481.5</v>
      </c>
      <c r="W35" s="112">
        <v>525151.1</v>
      </c>
      <c r="X35" s="112">
        <v>438653.3</v>
      </c>
      <c r="Y35" s="112">
        <v>86497.8</v>
      </c>
      <c r="Z35" s="112">
        <v>41941.4</v>
      </c>
      <c r="AA35" s="112">
        <v>507934</v>
      </c>
      <c r="AB35" s="112">
        <v>241751.8</v>
      </c>
      <c r="AC35" s="112">
        <v>262262</v>
      </c>
      <c r="AD35" s="112">
        <v>2425.4</v>
      </c>
      <c r="AE35" s="112">
        <v>1494.8</v>
      </c>
      <c r="AF35" s="112">
        <v>230455</v>
      </c>
      <c r="AG35" s="112">
        <v>161730.4</v>
      </c>
      <c r="AH35" s="112">
        <v>68724.600000000006</v>
      </c>
      <c r="AI35" s="112">
        <v>146256.22</v>
      </c>
      <c r="AJ35" s="112">
        <v>20463.599999999999</v>
      </c>
      <c r="AK35" s="112">
        <v>125792.62</v>
      </c>
      <c r="AL35" s="112">
        <v>486.9</v>
      </c>
      <c r="AM35" s="112">
        <v>122185</v>
      </c>
      <c r="AN35" s="112">
        <v>56.7</v>
      </c>
      <c r="AO35" s="112">
        <v>3064.02</v>
      </c>
      <c r="AP35" s="112">
        <v>0</v>
      </c>
      <c r="AQ35" s="112">
        <v>0</v>
      </c>
      <c r="AR35" s="113">
        <v>396994.98</v>
      </c>
      <c r="AS35" s="113">
        <v>312484.39999999991</v>
      </c>
      <c r="AT35" s="113">
        <v>166539.97999999998</v>
      </c>
      <c r="AU35" s="111">
        <v>1.0337926200000001</v>
      </c>
      <c r="AV35" s="113">
        <v>0</v>
      </c>
      <c r="AW35" s="112">
        <v>0</v>
      </c>
      <c r="AX35" s="112">
        <v>0</v>
      </c>
      <c r="AY35" s="114">
        <v>0</v>
      </c>
      <c r="AZ35" s="112">
        <v>2658459.7117702193</v>
      </c>
      <c r="BA35" s="112">
        <v>1134410.3296204065</v>
      </c>
      <c r="BB35" s="114">
        <v>3792870.0413906258</v>
      </c>
      <c r="BC35" s="110">
        <v>23.544142666439978</v>
      </c>
      <c r="BD35" s="110">
        <v>24.643204197196454</v>
      </c>
      <c r="BE35" s="110">
        <v>10.074562228775044</v>
      </c>
      <c r="BF35" s="115">
        <v>27.325806586872169</v>
      </c>
      <c r="BG35" s="135">
        <v>16109612.038653739</v>
      </c>
    </row>
    <row r="36" spans="1:59" ht="14.5" hidden="1" outlineLevel="1" x14ac:dyDescent="0.25">
      <c r="A36" s="100"/>
      <c r="B36" s="99" t="s">
        <v>475</v>
      </c>
      <c r="C36" s="111">
        <v>558.69000000000005</v>
      </c>
      <c r="D36" s="112">
        <v>1813685.9</v>
      </c>
      <c r="E36" s="112">
        <v>1813374.1</v>
      </c>
      <c r="F36" s="112">
        <v>1751022.5</v>
      </c>
      <c r="G36" s="113">
        <v>601926.40000000002</v>
      </c>
      <c r="H36" s="112">
        <v>112613.9</v>
      </c>
      <c r="I36" s="112">
        <v>3795.1</v>
      </c>
      <c r="J36" s="112">
        <v>373293.8</v>
      </c>
      <c r="K36" s="112">
        <v>112223.6</v>
      </c>
      <c r="L36" s="112">
        <v>476606.1</v>
      </c>
      <c r="M36" s="112">
        <v>334848</v>
      </c>
      <c r="N36" s="112">
        <v>16996.900000000001</v>
      </c>
      <c r="O36" s="112">
        <v>320645.09999999998</v>
      </c>
      <c r="P36" s="113">
        <v>62351.6</v>
      </c>
      <c r="Q36" s="112">
        <v>31995.9</v>
      </c>
      <c r="R36" s="112">
        <v>8109.1</v>
      </c>
      <c r="S36" s="112">
        <v>22246.6</v>
      </c>
      <c r="T36" s="112">
        <v>311.8</v>
      </c>
      <c r="U36" s="112">
        <v>1708808.12</v>
      </c>
      <c r="V36" s="112">
        <v>1519377.4</v>
      </c>
      <c r="W36" s="112">
        <v>590228.4</v>
      </c>
      <c r="X36" s="112">
        <v>492301</v>
      </c>
      <c r="Y36" s="112">
        <v>97927.4</v>
      </c>
      <c r="Z36" s="112">
        <v>48791.6</v>
      </c>
      <c r="AA36" s="112">
        <v>575128</v>
      </c>
      <c r="AB36" s="112">
        <v>275022.90000000002</v>
      </c>
      <c r="AC36" s="112">
        <v>295927.3</v>
      </c>
      <c r="AD36" s="112">
        <v>2566.3000000000002</v>
      </c>
      <c r="AE36" s="112">
        <v>1611.5</v>
      </c>
      <c r="AF36" s="112">
        <v>305229.40000000002</v>
      </c>
      <c r="AG36" s="112">
        <v>230912.4</v>
      </c>
      <c r="AH36" s="112">
        <v>74317</v>
      </c>
      <c r="AI36" s="112">
        <v>189430.72</v>
      </c>
      <c r="AJ36" s="112">
        <v>24231.5</v>
      </c>
      <c r="AK36" s="112">
        <v>165199.22</v>
      </c>
      <c r="AL36" s="112">
        <v>573.9</v>
      </c>
      <c r="AM36" s="112">
        <v>160966.1</v>
      </c>
      <c r="AN36" s="112">
        <v>63.8</v>
      </c>
      <c r="AO36" s="112">
        <v>3595.42</v>
      </c>
      <c r="AP36" s="112">
        <v>0</v>
      </c>
      <c r="AQ36" s="112">
        <v>0</v>
      </c>
      <c r="AR36" s="113">
        <v>410107.1799999997</v>
      </c>
      <c r="AS36" s="113">
        <v>293996.70000000019</v>
      </c>
      <c r="AT36" s="113">
        <v>104877.7799999998</v>
      </c>
      <c r="AU36" s="111">
        <v>0.65102610999999999</v>
      </c>
      <c r="AV36" s="113">
        <v>0</v>
      </c>
      <c r="AW36" s="112">
        <v>0</v>
      </c>
      <c r="AX36" s="112">
        <v>0</v>
      </c>
      <c r="AY36" s="114">
        <v>0</v>
      </c>
      <c r="AZ36" s="112">
        <v>2644509.9480854077</v>
      </c>
      <c r="BA36" s="112">
        <v>1139592.2433965621</v>
      </c>
      <c r="BB36" s="114">
        <v>3784102.1914819698</v>
      </c>
      <c r="BC36" s="110">
        <v>23.489716464942273</v>
      </c>
      <c r="BD36" s="110">
        <v>24.832166179966421</v>
      </c>
      <c r="BE36" s="110">
        <v>11.085546573830653</v>
      </c>
      <c r="BF36" s="115">
        <v>27.218730770164289</v>
      </c>
      <c r="BG36" s="135">
        <v>16109612.038653739</v>
      </c>
    </row>
    <row r="37" spans="1:59" ht="14.5" hidden="1" outlineLevel="1" x14ac:dyDescent="0.25">
      <c r="A37" s="100"/>
      <c r="B37" s="99" t="s">
        <v>476</v>
      </c>
      <c r="C37" s="111">
        <v>560.08000000000004</v>
      </c>
      <c r="D37" s="112">
        <v>2037222</v>
      </c>
      <c r="E37" s="112">
        <v>2036910.2</v>
      </c>
      <c r="F37" s="112">
        <v>1968154</v>
      </c>
      <c r="G37" s="113">
        <v>678583.20000000007</v>
      </c>
      <c r="H37" s="112">
        <v>128981.4</v>
      </c>
      <c r="I37" s="112">
        <v>4219.8</v>
      </c>
      <c r="J37" s="112">
        <v>421979.2</v>
      </c>
      <c r="K37" s="112">
        <v>123402.8</v>
      </c>
      <c r="L37" s="112">
        <v>546887.30000000005</v>
      </c>
      <c r="M37" s="112">
        <v>370589.6</v>
      </c>
      <c r="N37" s="112">
        <v>18941.099999999999</v>
      </c>
      <c r="O37" s="112">
        <v>353152.8</v>
      </c>
      <c r="P37" s="113">
        <v>68756.2</v>
      </c>
      <c r="Q37" s="112">
        <v>35698.199999999997</v>
      </c>
      <c r="R37" s="112">
        <v>8885.2000000000007</v>
      </c>
      <c r="S37" s="112">
        <v>24172.799999999999</v>
      </c>
      <c r="T37" s="112">
        <v>311.8</v>
      </c>
      <c r="U37" s="112">
        <v>1878487.62</v>
      </c>
      <c r="V37" s="112">
        <v>1672635.6</v>
      </c>
      <c r="W37" s="112">
        <v>656220.19999999995</v>
      </c>
      <c r="X37" s="112">
        <v>547082.80000000005</v>
      </c>
      <c r="Y37" s="112">
        <v>109137.4</v>
      </c>
      <c r="Z37" s="112">
        <v>58641.7</v>
      </c>
      <c r="AA37" s="112">
        <v>646208.19999999995</v>
      </c>
      <c r="AB37" s="112">
        <v>307009.5</v>
      </c>
      <c r="AC37" s="112">
        <v>334539.09999999998</v>
      </c>
      <c r="AD37" s="112">
        <v>2706.2</v>
      </c>
      <c r="AE37" s="112">
        <v>1953.4</v>
      </c>
      <c r="AF37" s="112">
        <v>311565.5</v>
      </c>
      <c r="AG37" s="112">
        <v>235561.7</v>
      </c>
      <c r="AH37" s="112">
        <v>76003.8</v>
      </c>
      <c r="AI37" s="112">
        <v>205852.02</v>
      </c>
      <c r="AJ37" s="112">
        <v>33458.1</v>
      </c>
      <c r="AK37" s="112">
        <v>172393.92</v>
      </c>
      <c r="AL37" s="112">
        <v>632.79999999999995</v>
      </c>
      <c r="AM37" s="112">
        <v>167947.8</v>
      </c>
      <c r="AN37" s="112">
        <v>70.8</v>
      </c>
      <c r="AO37" s="112">
        <v>3742.52</v>
      </c>
      <c r="AP37" s="112">
        <v>0</v>
      </c>
      <c r="AQ37" s="112">
        <v>0</v>
      </c>
      <c r="AR37" s="113">
        <v>470299.87999999989</v>
      </c>
      <c r="AS37" s="113">
        <v>364274.59999999986</v>
      </c>
      <c r="AT37" s="113">
        <v>158734.37999999989</v>
      </c>
      <c r="AU37" s="111">
        <v>0.98533956</v>
      </c>
      <c r="AV37" s="113">
        <v>0</v>
      </c>
      <c r="AW37" s="112">
        <v>0</v>
      </c>
      <c r="AX37" s="112">
        <v>0</v>
      </c>
      <c r="AY37" s="114">
        <v>0</v>
      </c>
      <c r="AZ37" s="112">
        <v>2652083.6154236756</v>
      </c>
      <c r="BA37" s="112">
        <v>1140534.4936233154</v>
      </c>
      <c r="BB37" s="114">
        <v>3792618.109046991</v>
      </c>
      <c r="BC37" s="110">
        <v>23.542578802933949</v>
      </c>
      <c r="BD37" s="110">
        <v>23.796603096324187</v>
      </c>
      <c r="BE37" s="110">
        <v>10.958391091233274</v>
      </c>
      <c r="BF37" s="115">
        <v>27.786814446430512</v>
      </c>
      <c r="BG37" s="135">
        <v>16109612.038653739</v>
      </c>
    </row>
    <row r="38" spans="1:59" ht="14.5" hidden="1" outlineLevel="1" x14ac:dyDescent="0.25">
      <c r="A38" s="100"/>
      <c r="B38" s="99" t="s">
        <v>477</v>
      </c>
      <c r="C38" s="111">
        <v>531.05999999999995</v>
      </c>
      <c r="D38" s="112">
        <v>2199703.5</v>
      </c>
      <c r="E38" s="112">
        <v>2199391.7000000002</v>
      </c>
      <c r="F38" s="112">
        <v>2125744.7000000002</v>
      </c>
      <c r="G38" s="113">
        <v>740635.60000000009</v>
      </c>
      <c r="H38" s="112">
        <v>143203.4</v>
      </c>
      <c r="I38" s="112">
        <v>4505.5</v>
      </c>
      <c r="J38" s="112">
        <v>460438.4</v>
      </c>
      <c r="K38" s="112">
        <v>132488.29999999999</v>
      </c>
      <c r="L38" s="112">
        <v>569979.9</v>
      </c>
      <c r="M38" s="112">
        <v>404492.5</v>
      </c>
      <c r="N38" s="112">
        <v>21312.7</v>
      </c>
      <c r="O38" s="112">
        <v>389324</v>
      </c>
      <c r="P38" s="113">
        <v>73647</v>
      </c>
      <c r="Q38" s="112">
        <v>39624.400000000001</v>
      </c>
      <c r="R38" s="112">
        <v>9474.2000000000007</v>
      </c>
      <c r="S38" s="112">
        <v>24548.400000000001</v>
      </c>
      <c r="T38" s="112">
        <v>311.8</v>
      </c>
      <c r="U38" s="112">
        <v>2078995.32</v>
      </c>
      <c r="V38" s="112">
        <v>1860440.6</v>
      </c>
      <c r="W38" s="112">
        <v>732948</v>
      </c>
      <c r="X38" s="112">
        <v>612814.1</v>
      </c>
      <c r="Y38" s="112">
        <v>120133.9</v>
      </c>
      <c r="Z38" s="112">
        <v>67341.899999999994</v>
      </c>
      <c r="AA38" s="112">
        <v>731590.7</v>
      </c>
      <c r="AB38" s="112">
        <v>342807.8</v>
      </c>
      <c r="AC38" s="112">
        <v>383185</v>
      </c>
      <c r="AD38" s="112">
        <v>2976.9</v>
      </c>
      <c r="AE38" s="112">
        <v>2621</v>
      </c>
      <c r="AF38" s="112">
        <v>328560</v>
      </c>
      <c r="AG38" s="112">
        <v>245872.6</v>
      </c>
      <c r="AH38" s="112">
        <v>82687.399999999994</v>
      </c>
      <c r="AI38" s="112">
        <v>218554.72</v>
      </c>
      <c r="AJ38" s="112">
        <v>38057.599999999999</v>
      </c>
      <c r="AK38" s="112">
        <v>180497.12</v>
      </c>
      <c r="AL38" s="112">
        <v>703.7</v>
      </c>
      <c r="AM38" s="112">
        <v>175789.5</v>
      </c>
      <c r="AN38" s="112">
        <v>77.900000000000006</v>
      </c>
      <c r="AO38" s="112">
        <v>3926.02</v>
      </c>
      <c r="AP38" s="112">
        <v>0</v>
      </c>
      <c r="AQ38" s="112">
        <v>0</v>
      </c>
      <c r="AR38" s="113">
        <v>449268.17999999993</v>
      </c>
      <c r="AS38" s="113">
        <v>338951.10000000009</v>
      </c>
      <c r="AT38" s="113">
        <v>120708.17999999993</v>
      </c>
      <c r="AU38" s="111">
        <v>0.74929290000000004</v>
      </c>
      <c r="AV38" s="113">
        <v>0</v>
      </c>
      <c r="AW38" s="112">
        <v>0</v>
      </c>
      <c r="AX38" s="112">
        <v>0</v>
      </c>
      <c r="AY38" s="114">
        <v>0</v>
      </c>
      <c r="AZ38" s="112">
        <v>2662147.723225568</v>
      </c>
      <c r="BA38" s="112">
        <v>1080663.6305584412</v>
      </c>
      <c r="BB38" s="114">
        <v>3742811.3537840089</v>
      </c>
      <c r="BC38" s="110">
        <v>23.233404658060227</v>
      </c>
      <c r="BD38" s="110">
        <v>21.301183078166307</v>
      </c>
      <c r="BE38" s="110">
        <v>10.512516209031196</v>
      </c>
      <c r="BF38" s="115">
        <v>26.813186926915538</v>
      </c>
      <c r="BG38" s="135">
        <v>16109612.038653739</v>
      </c>
    </row>
    <row r="39" spans="1:59" ht="14.5" collapsed="1" x14ac:dyDescent="0.25">
      <c r="A39" s="101">
        <v>2008</v>
      </c>
      <c r="B39" s="99" t="s">
        <v>478</v>
      </c>
      <c r="C39" s="116">
        <v>552.37</v>
      </c>
      <c r="D39" s="117">
        <v>2490030.6</v>
      </c>
      <c r="E39" s="117">
        <v>2489551.2000000002</v>
      </c>
      <c r="F39" s="117">
        <v>2408578.6</v>
      </c>
      <c r="G39" s="118">
        <v>797421</v>
      </c>
      <c r="H39" s="117">
        <v>156816</v>
      </c>
      <c r="I39" s="117">
        <v>4667.3</v>
      </c>
      <c r="J39" s="117">
        <v>494492.8</v>
      </c>
      <c r="K39" s="117">
        <v>141444.9</v>
      </c>
      <c r="L39" s="117">
        <v>689224.7</v>
      </c>
      <c r="M39" s="117">
        <v>442228.1</v>
      </c>
      <c r="N39" s="117">
        <v>22822.9</v>
      </c>
      <c r="O39" s="117">
        <v>456881.9</v>
      </c>
      <c r="P39" s="118">
        <v>80972.600000000006</v>
      </c>
      <c r="Q39" s="117">
        <v>43731.4</v>
      </c>
      <c r="R39" s="117">
        <v>11316</v>
      </c>
      <c r="S39" s="117">
        <v>25925.200000000001</v>
      </c>
      <c r="T39" s="117">
        <v>479.4</v>
      </c>
      <c r="U39" s="117">
        <v>2460431.92</v>
      </c>
      <c r="V39" s="117">
        <v>2119803.6</v>
      </c>
      <c r="W39" s="117">
        <v>856512.1</v>
      </c>
      <c r="X39" s="117">
        <v>720710</v>
      </c>
      <c r="Y39" s="117">
        <v>135802.1</v>
      </c>
      <c r="Z39" s="117">
        <v>87627.7</v>
      </c>
      <c r="AA39" s="117">
        <v>835578</v>
      </c>
      <c r="AB39" s="117">
        <v>400827.9</v>
      </c>
      <c r="AC39" s="117">
        <v>428196.9</v>
      </c>
      <c r="AD39" s="117">
        <v>3088.3</v>
      </c>
      <c r="AE39" s="117">
        <v>3464.9</v>
      </c>
      <c r="AF39" s="117">
        <v>340085.8</v>
      </c>
      <c r="AG39" s="117">
        <v>255328.7</v>
      </c>
      <c r="AH39" s="117">
        <v>84757.1</v>
      </c>
      <c r="AI39" s="117">
        <v>275723.62</v>
      </c>
      <c r="AJ39" s="117">
        <v>61451.4</v>
      </c>
      <c r="AK39" s="117">
        <v>214272.22</v>
      </c>
      <c r="AL39" s="117">
        <v>771.7</v>
      </c>
      <c r="AM39" s="117">
        <v>209007.5</v>
      </c>
      <c r="AN39" s="117">
        <v>85</v>
      </c>
      <c r="AO39" s="117">
        <v>4408.0200000000004</v>
      </c>
      <c r="AP39" s="117">
        <v>64904.7</v>
      </c>
      <c r="AQ39" s="117">
        <v>0</v>
      </c>
      <c r="AR39" s="118">
        <v>369684.47999999998</v>
      </c>
      <c r="AS39" s="118">
        <v>369747.60000000009</v>
      </c>
      <c r="AT39" s="118">
        <v>29598.680000000168</v>
      </c>
      <c r="AU39" s="116">
        <v>0.18373303999999999</v>
      </c>
      <c r="AV39" s="118">
        <v>0</v>
      </c>
      <c r="AW39" s="117">
        <v>0</v>
      </c>
      <c r="AX39" s="117">
        <v>0</v>
      </c>
      <c r="AY39" s="119">
        <v>0</v>
      </c>
      <c r="AZ39" s="117">
        <v>2752828.4153144136</v>
      </c>
      <c r="BA39" s="117">
        <v>1132183.5625612384</v>
      </c>
      <c r="BB39" s="119">
        <v>3885011.9778756518</v>
      </c>
      <c r="BC39" s="120">
        <v>24.116111353605991</v>
      </c>
      <c r="BD39" s="120">
        <v>18.29926776516362</v>
      </c>
      <c r="BE39" s="120">
        <v>11.206309662898537</v>
      </c>
      <c r="BF39" s="121">
        <v>28.615412426233462</v>
      </c>
      <c r="BG39" s="136">
        <v>16109612.038653739</v>
      </c>
    </row>
    <row r="40" spans="1:59" ht="14.5" hidden="1" outlineLevel="1" x14ac:dyDescent="0.25">
      <c r="A40" s="98"/>
      <c r="B40" s="99" t="s">
        <v>467</v>
      </c>
      <c r="C40" s="104">
        <v>564.27</v>
      </c>
      <c r="D40" s="105">
        <v>204962.1</v>
      </c>
      <c r="E40" s="105">
        <v>204962.1</v>
      </c>
      <c r="F40" s="105">
        <v>198520.2</v>
      </c>
      <c r="G40" s="106">
        <v>45762.299999999996</v>
      </c>
      <c r="H40" s="105">
        <v>9556.1</v>
      </c>
      <c r="I40" s="105">
        <v>558.4</v>
      </c>
      <c r="J40" s="105">
        <v>28819.200000000001</v>
      </c>
      <c r="K40" s="105">
        <v>6828.6</v>
      </c>
      <c r="L40" s="105">
        <v>42610.400000000001</v>
      </c>
      <c r="M40" s="105">
        <v>45003</v>
      </c>
      <c r="N40" s="105">
        <v>2380.9</v>
      </c>
      <c r="O40" s="105">
        <v>62763.6</v>
      </c>
      <c r="P40" s="106">
        <v>6441.9</v>
      </c>
      <c r="Q40" s="105">
        <v>4207.8999999999996</v>
      </c>
      <c r="R40" s="105">
        <v>2013.7</v>
      </c>
      <c r="S40" s="105">
        <v>220.3</v>
      </c>
      <c r="T40" s="105">
        <v>0</v>
      </c>
      <c r="U40" s="105">
        <v>265286.2</v>
      </c>
      <c r="V40" s="105">
        <v>237809.1</v>
      </c>
      <c r="W40" s="105">
        <v>116342.7</v>
      </c>
      <c r="X40" s="105">
        <v>106644.7</v>
      </c>
      <c r="Y40" s="105">
        <v>9698</v>
      </c>
      <c r="Z40" s="105">
        <v>2272.6999999999998</v>
      </c>
      <c r="AA40" s="105">
        <v>81544.399999999994</v>
      </c>
      <c r="AB40" s="105">
        <v>30002.1</v>
      </c>
      <c r="AC40" s="105">
        <v>50637.1</v>
      </c>
      <c r="AD40" s="105">
        <v>653.5</v>
      </c>
      <c r="AE40" s="105">
        <v>251.7</v>
      </c>
      <c r="AF40" s="105">
        <v>37649.300000000003</v>
      </c>
      <c r="AG40" s="105">
        <v>17588.099999999999</v>
      </c>
      <c r="AH40" s="105">
        <v>20061.2</v>
      </c>
      <c r="AI40" s="105">
        <v>27477.1</v>
      </c>
      <c r="AJ40" s="105">
        <v>1403.1</v>
      </c>
      <c r="AK40" s="105">
        <v>26074</v>
      </c>
      <c r="AL40" s="105">
        <v>201.1</v>
      </c>
      <c r="AM40" s="105">
        <v>25367.8</v>
      </c>
      <c r="AN40" s="105">
        <v>0</v>
      </c>
      <c r="AO40" s="105">
        <v>505.1</v>
      </c>
      <c r="AP40" s="105">
        <v>0</v>
      </c>
      <c r="AQ40" s="105">
        <v>0</v>
      </c>
      <c r="AR40" s="106">
        <v>-22674.800000000017</v>
      </c>
      <c r="AS40" s="106">
        <v>-32847</v>
      </c>
      <c r="AT40" s="106">
        <v>-60324.100000000006</v>
      </c>
      <c r="AU40" s="104">
        <v>-0.34429530000000003</v>
      </c>
      <c r="AV40" s="106">
        <v>8191.8999999999942</v>
      </c>
      <c r="AW40" s="105">
        <v>68516</v>
      </c>
      <c r="AX40" s="105">
        <v>68516</v>
      </c>
      <c r="AY40" s="107">
        <v>-5281</v>
      </c>
      <c r="AZ40" s="105">
        <v>2815208.0983226262</v>
      </c>
      <c r="BA40" s="112">
        <v>1149252.9534322727</v>
      </c>
      <c r="BB40" s="107">
        <v>3964461.0517548989</v>
      </c>
      <c r="BC40" s="110">
        <v>22.626865810825901</v>
      </c>
      <c r="BD40" s="108">
        <v>3.3622649901737356</v>
      </c>
      <c r="BE40" s="108">
        <v>10.357530847816433</v>
      </c>
      <c r="BF40" s="109">
        <v>21.464012226463602</v>
      </c>
      <c r="BG40" s="137">
        <v>17521034.883488324</v>
      </c>
    </row>
    <row r="41" spans="1:59" ht="14.5" hidden="1" outlineLevel="1" x14ac:dyDescent="0.25">
      <c r="A41" s="100"/>
      <c r="B41" s="99" t="s">
        <v>468</v>
      </c>
      <c r="C41" s="111">
        <v>568.70000000000005</v>
      </c>
      <c r="D41" s="112">
        <v>363979.9</v>
      </c>
      <c r="E41" s="112">
        <v>363979.9</v>
      </c>
      <c r="F41" s="112">
        <v>351588.5</v>
      </c>
      <c r="G41" s="113">
        <v>89900.3</v>
      </c>
      <c r="H41" s="112">
        <v>18514.3</v>
      </c>
      <c r="I41" s="112">
        <v>828.5</v>
      </c>
      <c r="J41" s="112">
        <v>57437.7</v>
      </c>
      <c r="K41" s="112">
        <v>13119.8</v>
      </c>
      <c r="L41" s="112">
        <v>71672.5</v>
      </c>
      <c r="M41" s="112">
        <v>83100.5</v>
      </c>
      <c r="N41" s="112">
        <v>4175.6000000000004</v>
      </c>
      <c r="O41" s="112">
        <v>102739.6</v>
      </c>
      <c r="P41" s="113">
        <v>12391.399999999998</v>
      </c>
      <c r="Q41" s="112">
        <v>8535.7999999999993</v>
      </c>
      <c r="R41" s="112">
        <v>3079.8</v>
      </c>
      <c r="S41" s="112">
        <v>775.8</v>
      </c>
      <c r="T41" s="112">
        <v>0</v>
      </c>
      <c r="U41" s="112">
        <v>454048.4</v>
      </c>
      <c r="V41" s="112">
        <v>417653</v>
      </c>
      <c r="W41" s="112">
        <v>194004.8</v>
      </c>
      <c r="X41" s="112">
        <v>162515.9</v>
      </c>
      <c r="Y41" s="112">
        <v>31488.9</v>
      </c>
      <c r="Z41" s="112">
        <v>6298.4</v>
      </c>
      <c r="AA41" s="112">
        <v>161779.6</v>
      </c>
      <c r="AB41" s="112">
        <v>65708.399999999994</v>
      </c>
      <c r="AC41" s="112">
        <v>94428.7</v>
      </c>
      <c r="AD41" s="112">
        <v>867.8</v>
      </c>
      <c r="AE41" s="112">
        <v>774.7</v>
      </c>
      <c r="AF41" s="112">
        <v>55570.2</v>
      </c>
      <c r="AG41" s="112">
        <v>28569.7</v>
      </c>
      <c r="AH41" s="112">
        <v>27000.5</v>
      </c>
      <c r="AI41" s="112">
        <v>36395.4</v>
      </c>
      <c r="AJ41" s="112">
        <v>3736.3</v>
      </c>
      <c r="AK41" s="112">
        <v>32659.1</v>
      </c>
      <c r="AL41" s="112">
        <v>415.3</v>
      </c>
      <c r="AM41" s="112">
        <v>31174.9</v>
      </c>
      <c r="AN41" s="112">
        <v>16.7</v>
      </c>
      <c r="AO41" s="112">
        <v>1052.2</v>
      </c>
      <c r="AP41" s="112">
        <v>0</v>
      </c>
      <c r="AQ41" s="112">
        <v>0</v>
      </c>
      <c r="AR41" s="113">
        <v>-34498.299999999988</v>
      </c>
      <c r="AS41" s="113">
        <v>-53673.099999999977</v>
      </c>
      <c r="AT41" s="113">
        <v>-90068.5</v>
      </c>
      <c r="AU41" s="111">
        <v>-0.51405924999999997</v>
      </c>
      <c r="AV41" s="113">
        <v>13626.5</v>
      </c>
      <c r="AW41" s="112">
        <v>103695</v>
      </c>
      <c r="AX41" s="112">
        <v>103695</v>
      </c>
      <c r="AY41" s="114">
        <v>-6494</v>
      </c>
      <c r="AZ41" s="112">
        <v>2979276.3071935726</v>
      </c>
      <c r="BA41" s="112">
        <v>1152085.3136387244</v>
      </c>
      <c r="BB41" s="114">
        <v>4131361.620832297</v>
      </c>
      <c r="BC41" s="110">
        <v>23.579438362545911</v>
      </c>
      <c r="BD41" s="110">
        <v>-1.4313286409527115</v>
      </c>
      <c r="BE41" s="110">
        <v>8.0157533866433628</v>
      </c>
      <c r="BF41" s="115">
        <v>20.385336835533586</v>
      </c>
      <c r="BG41" s="135">
        <v>17521034.883488324</v>
      </c>
    </row>
    <row r="42" spans="1:59" ht="14.5" hidden="1" outlineLevel="1" x14ac:dyDescent="0.25">
      <c r="A42" s="100"/>
      <c r="B42" s="99" t="s">
        <v>469</v>
      </c>
      <c r="C42" s="111">
        <v>568.84</v>
      </c>
      <c r="D42" s="112">
        <v>598262.6</v>
      </c>
      <c r="E42" s="112">
        <v>598262.6</v>
      </c>
      <c r="F42" s="112">
        <v>578706.30000000005</v>
      </c>
      <c r="G42" s="113">
        <v>138265</v>
      </c>
      <c r="H42" s="112">
        <v>27774.2</v>
      </c>
      <c r="I42" s="112">
        <v>1061.5</v>
      </c>
      <c r="J42" s="112">
        <v>87737.5</v>
      </c>
      <c r="K42" s="112">
        <v>21691.8</v>
      </c>
      <c r="L42" s="112">
        <v>176975.6</v>
      </c>
      <c r="M42" s="112">
        <v>118622.2</v>
      </c>
      <c r="N42" s="112">
        <v>5925.6</v>
      </c>
      <c r="O42" s="112">
        <v>138917.9</v>
      </c>
      <c r="P42" s="113">
        <v>19556.3</v>
      </c>
      <c r="Q42" s="112">
        <v>12728.9</v>
      </c>
      <c r="R42" s="112">
        <v>4099.3</v>
      </c>
      <c r="S42" s="112">
        <v>2728.1</v>
      </c>
      <c r="T42" s="112">
        <v>0</v>
      </c>
      <c r="U42" s="112">
        <v>704417.8</v>
      </c>
      <c r="V42" s="112">
        <v>659914.19999999995</v>
      </c>
      <c r="W42" s="112">
        <v>273656.59999999998</v>
      </c>
      <c r="X42" s="112">
        <v>228854.9</v>
      </c>
      <c r="Y42" s="112">
        <v>44801.7</v>
      </c>
      <c r="Z42" s="112">
        <v>14144.5</v>
      </c>
      <c r="AA42" s="112">
        <v>241199.6</v>
      </c>
      <c r="AB42" s="112">
        <v>100718.3</v>
      </c>
      <c r="AC42" s="112">
        <v>138082.4</v>
      </c>
      <c r="AD42" s="112">
        <v>1319.3</v>
      </c>
      <c r="AE42" s="112">
        <v>1079.5999999999999</v>
      </c>
      <c r="AF42" s="112">
        <v>130913.5</v>
      </c>
      <c r="AG42" s="112">
        <v>98431.4</v>
      </c>
      <c r="AH42" s="112">
        <v>32482.1</v>
      </c>
      <c r="AI42" s="112">
        <v>44503.6</v>
      </c>
      <c r="AJ42" s="112">
        <v>7493.1</v>
      </c>
      <c r="AK42" s="112">
        <v>37010.5</v>
      </c>
      <c r="AL42" s="112">
        <v>1162.9000000000001</v>
      </c>
      <c r="AM42" s="112">
        <v>34685.9</v>
      </c>
      <c r="AN42" s="112">
        <v>25</v>
      </c>
      <c r="AO42" s="112">
        <v>1136.7</v>
      </c>
      <c r="AP42" s="112">
        <v>0</v>
      </c>
      <c r="AQ42" s="112">
        <v>0</v>
      </c>
      <c r="AR42" s="113">
        <v>24758.29999999993</v>
      </c>
      <c r="AS42" s="113">
        <v>-61651.599999999977</v>
      </c>
      <c r="AT42" s="113">
        <v>-106155.20000000007</v>
      </c>
      <c r="AU42" s="111">
        <v>-0.60587289</v>
      </c>
      <c r="AV42" s="113">
        <v>14749.79999999993</v>
      </c>
      <c r="AW42" s="112">
        <v>120905</v>
      </c>
      <c r="AX42" s="112">
        <v>120905</v>
      </c>
      <c r="AY42" s="114">
        <v>-8869</v>
      </c>
      <c r="AZ42" s="112">
        <v>3021041.5030714199</v>
      </c>
      <c r="BA42" s="112">
        <v>1151487.6042959644</v>
      </c>
      <c r="BB42" s="114">
        <v>4172529.1073673842</v>
      </c>
      <c r="BC42" s="110">
        <v>23.814398721958714</v>
      </c>
      <c r="BD42" s="110">
        <v>-3.9698424303906465</v>
      </c>
      <c r="BE42" s="110">
        <v>6.3177847010680299</v>
      </c>
      <c r="BF42" s="115">
        <v>30.581246480295789</v>
      </c>
      <c r="BG42" s="135">
        <v>17521034.883488324</v>
      </c>
    </row>
    <row r="43" spans="1:59" ht="14.5" hidden="1" outlineLevel="1" x14ac:dyDescent="0.25">
      <c r="A43" s="100"/>
      <c r="B43" s="99" t="s">
        <v>470</v>
      </c>
      <c r="C43" s="111">
        <v>577.12</v>
      </c>
      <c r="D43" s="112">
        <v>780706.2</v>
      </c>
      <c r="E43" s="112">
        <v>780706.2</v>
      </c>
      <c r="F43" s="112">
        <v>752062</v>
      </c>
      <c r="G43" s="113">
        <v>183692.9</v>
      </c>
      <c r="H43" s="112">
        <v>35787.300000000003</v>
      </c>
      <c r="I43" s="112">
        <v>1407.6</v>
      </c>
      <c r="J43" s="112">
        <v>116525.9</v>
      </c>
      <c r="K43" s="112">
        <v>29972.1</v>
      </c>
      <c r="L43" s="112">
        <v>227441.6</v>
      </c>
      <c r="M43" s="112">
        <v>156722.29999999999</v>
      </c>
      <c r="N43" s="112">
        <v>8363.5</v>
      </c>
      <c r="O43" s="112">
        <v>175841.7</v>
      </c>
      <c r="P43" s="113">
        <v>28644.2</v>
      </c>
      <c r="Q43" s="112">
        <v>17252.3</v>
      </c>
      <c r="R43" s="112">
        <v>5040.7</v>
      </c>
      <c r="S43" s="112">
        <v>6351.2</v>
      </c>
      <c r="T43" s="112">
        <v>0</v>
      </c>
      <c r="U43" s="112">
        <v>907950.4</v>
      </c>
      <c r="V43" s="112">
        <v>837405.1</v>
      </c>
      <c r="W43" s="112">
        <v>358093.4</v>
      </c>
      <c r="X43" s="112">
        <v>299144.2</v>
      </c>
      <c r="Y43" s="112">
        <v>58949.2</v>
      </c>
      <c r="Z43" s="112">
        <v>21143.3</v>
      </c>
      <c r="AA43" s="112">
        <v>319643.90000000002</v>
      </c>
      <c r="AB43" s="112">
        <v>134407.9</v>
      </c>
      <c r="AC43" s="112">
        <v>182505.1</v>
      </c>
      <c r="AD43" s="112">
        <v>1494.6</v>
      </c>
      <c r="AE43" s="112">
        <v>1236.3</v>
      </c>
      <c r="AF43" s="112">
        <v>138524.5</v>
      </c>
      <c r="AG43" s="112">
        <v>104362.7</v>
      </c>
      <c r="AH43" s="112">
        <v>34161.800000000003</v>
      </c>
      <c r="AI43" s="112">
        <v>70545.3</v>
      </c>
      <c r="AJ43" s="112">
        <v>12368.7</v>
      </c>
      <c r="AK43" s="112">
        <v>58176.6</v>
      </c>
      <c r="AL43" s="112">
        <v>1723.9</v>
      </c>
      <c r="AM43" s="112">
        <v>54710.3</v>
      </c>
      <c r="AN43" s="112">
        <v>33.299999999999997</v>
      </c>
      <c r="AO43" s="112">
        <v>1709.1</v>
      </c>
      <c r="AP43" s="112">
        <v>0</v>
      </c>
      <c r="AQ43" s="112">
        <v>0</v>
      </c>
      <c r="AR43" s="113">
        <v>11280.29999999993</v>
      </c>
      <c r="AS43" s="113">
        <v>-56698.900000000023</v>
      </c>
      <c r="AT43" s="113">
        <v>-127244.20000000007</v>
      </c>
      <c r="AU43" s="111">
        <v>-0.72623678000000003</v>
      </c>
      <c r="AV43" s="113">
        <v>18288.79999999993</v>
      </c>
      <c r="AW43" s="112">
        <v>145533</v>
      </c>
      <c r="AX43" s="112">
        <v>145533</v>
      </c>
      <c r="AY43" s="114">
        <v>-13221</v>
      </c>
      <c r="AZ43" s="112">
        <v>3152464.7896112818</v>
      </c>
      <c r="BA43" s="112">
        <v>1163838.5677060178</v>
      </c>
      <c r="BB43" s="114">
        <v>4316303.3573172996</v>
      </c>
      <c r="BC43" s="110">
        <v>24.634979531859432</v>
      </c>
      <c r="BD43" s="110">
        <v>-8.0489236615435829</v>
      </c>
      <c r="BE43" s="110">
        <v>7.7697305932130218</v>
      </c>
      <c r="BF43" s="115">
        <v>30.242400227640807</v>
      </c>
      <c r="BG43" s="135">
        <v>17521034.883488324</v>
      </c>
    </row>
    <row r="44" spans="1:59" ht="14.5" hidden="1" outlineLevel="1" x14ac:dyDescent="0.25">
      <c r="A44" s="100"/>
      <c r="B44" s="99" t="s">
        <v>471</v>
      </c>
      <c r="C44" s="111">
        <v>580.94000000000005</v>
      </c>
      <c r="D44" s="112">
        <v>935509.2</v>
      </c>
      <c r="E44" s="112">
        <v>935509.2</v>
      </c>
      <c r="F44" s="112">
        <v>898718.1</v>
      </c>
      <c r="G44" s="113">
        <v>227190.9</v>
      </c>
      <c r="H44" s="112">
        <v>43987.199999999997</v>
      </c>
      <c r="I44" s="112">
        <v>1715.7</v>
      </c>
      <c r="J44" s="112">
        <v>145251.4</v>
      </c>
      <c r="K44" s="112">
        <v>36236.6</v>
      </c>
      <c r="L44" s="112">
        <v>256077.6</v>
      </c>
      <c r="M44" s="112">
        <v>192788</v>
      </c>
      <c r="N44" s="112">
        <v>10398.200000000001</v>
      </c>
      <c r="O44" s="112">
        <v>212263.4</v>
      </c>
      <c r="P44" s="113">
        <v>36791.1</v>
      </c>
      <c r="Q44" s="112">
        <v>21615.5</v>
      </c>
      <c r="R44" s="112">
        <v>5984.1</v>
      </c>
      <c r="S44" s="112">
        <v>9191.5</v>
      </c>
      <c r="T44" s="112">
        <v>0</v>
      </c>
      <c r="U44" s="112">
        <v>1120681</v>
      </c>
      <c r="V44" s="112">
        <v>1026260.6</v>
      </c>
      <c r="W44" s="112">
        <v>441395.5</v>
      </c>
      <c r="X44" s="112">
        <v>367690</v>
      </c>
      <c r="Y44" s="112">
        <v>73705.5</v>
      </c>
      <c r="Z44" s="112">
        <v>30817.7</v>
      </c>
      <c r="AA44" s="112">
        <v>394531.7</v>
      </c>
      <c r="AB44" s="112">
        <v>169571.5</v>
      </c>
      <c r="AC44" s="112">
        <v>221181.9</v>
      </c>
      <c r="AD44" s="112">
        <v>1857.3</v>
      </c>
      <c r="AE44" s="112">
        <v>1921</v>
      </c>
      <c r="AF44" s="112">
        <v>159515.70000000001</v>
      </c>
      <c r="AG44" s="112">
        <v>116852.8</v>
      </c>
      <c r="AH44" s="112">
        <v>42662.9</v>
      </c>
      <c r="AI44" s="112">
        <v>94420.4</v>
      </c>
      <c r="AJ44" s="112">
        <v>18394.8</v>
      </c>
      <c r="AK44" s="112">
        <v>76025.600000000006</v>
      </c>
      <c r="AL44" s="112">
        <v>2500.9</v>
      </c>
      <c r="AM44" s="112">
        <v>71538</v>
      </c>
      <c r="AN44" s="112">
        <v>41.7</v>
      </c>
      <c r="AO44" s="112">
        <v>1945</v>
      </c>
      <c r="AP44" s="112">
        <v>0</v>
      </c>
      <c r="AQ44" s="112">
        <v>0</v>
      </c>
      <c r="AR44" s="113">
        <v>-25656.100000000093</v>
      </c>
      <c r="AS44" s="113">
        <v>-90751.400000000023</v>
      </c>
      <c r="AT44" s="113">
        <v>-185171.80000000005</v>
      </c>
      <c r="AU44" s="111">
        <v>-1.0568542400000001</v>
      </c>
      <c r="AV44" s="113">
        <v>187945.19999999995</v>
      </c>
      <c r="AW44" s="112">
        <v>373117</v>
      </c>
      <c r="AX44" s="112">
        <v>373117</v>
      </c>
      <c r="AY44" s="114">
        <v>-187292</v>
      </c>
      <c r="AZ44" s="112">
        <v>3267061.5885188971</v>
      </c>
      <c r="BA44" s="112">
        <v>1000353.6909780395</v>
      </c>
      <c r="BB44" s="114">
        <v>4267415.2794969361</v>
      </c>
      <c r="BC44" s="110">
        <v>24.355954473434171</v>
      </c>
      <c r="BD44" s="110">
        <v>-8.5721087765221462</v>
      </c>
      <c r="BE44" s="110">
        <v>8.4252699920851679</v>
      </c>
      <c r="BF44" s="115">
        <v>28.493651123750595</v>
      </c>
      <c r="BG44" s="135">
        <v>17521034.883488324</v>
      </c>
    </row>
    <row r="45" spans="1:59" ht="14.5" hidden="1" outlineLevel="1" x14ac:dyDescent="0.25">
      <c r="A45" s="100"/>
      <c r="B45" s="99" t="s">
        <v>472</v>
      </c>
      <c r="C45" s="111">
        <v>577.44000000000005</v>
      </c>
      <c r="D45" s="112">
        <v>1113340.8</v>
      </c>
      <c r="E45" s="112">
        <v>1113340.8</v>
      </c>
      <c r="F45" s="112">
        <v>1067077.7</v>
      </c>
      <c r="G45" s="113">
        <v>274193.8</v>
      </c>
      <c r="H45" s="112">
        <v>53762</v>
      </c>
      <c r="I45" s="112">
        <v>2073.8000000000002</v>
      </c>
      <c r="J45" s="112">
        <v>175168.7</v>
      </c>
      <c r="K45" s="112">
        <v>43189.3</v>
      </c>
      <c r="L45" s="112">
        <v>308637.59999999998</v>
      </c>
      <c r="M45" s="112">
        <v>227759.7</v>
      </c>
      <c r="N45" s="112">
        <v>12341</v>
      </c>
      <c r="O45" s="112">
        <v>244145.6</v>
      </c>
      <c r="P45" s="113">
        <v>46263.1</v>
      </c>
      <c r="Q45" s="112">
        <v>25925.3</v>
      </c>
      <c r="R45" s="112">
        <v>6846.8</v>
      </c>
      <c r="S45" s="112">
        <v>13491</v>
      </c>
      <c r="T45" s="112">
        <v>0</v>
      </c>
      <c r="U45" s="112">
        <v>1319488.5</v>
      </c>
      <c r="V45" s="112">
        <v>1212499.6000000001</v>
      </c>
      <c r="W45" s="112">
        <v>531390.69999999995</v>
      </c>
      <c r="X45" s="112">
        <v>443316</v>
      </c>
      <c r="Y45" s="112">
        <v>88074.7</v>
      </c>
      <c r="Z45" s="112">
        <v>38406.400000000001</v>
      </c>
      <c r="AA45" s="112">
        <v>469090.5</v>
      </c>
      <c r="AB45" s="112">
        <v>205838.1</v>
      </c>
      <c r="AC45" s="112">
        <v>258776.9</v>
      </c>
      <c r="AD45" s="112">
        <v>2019.4</v>
      </c>
      <c r="AE45" s="112">
        <v>2456.1</v>
      </c>
      <c r="AF45" s="112">
        <v>173612</v>
      </c>
      <c r="AG45" s="112">
        <v>130396.4</v>
      </c>
      <c r="AH45" s="112">
        <v>43215.6</v>
      </c>
      <c r="AI45" s="112">
        <v>106988.9</v>
      </c>
      <c r="AJ45" s="112">
        <v>26240.5</v>
      </c>
      <c r="AK45" s="112">
        <v>80748.399999999994</v>
      </c>
      <c r="AL45" s="112">
        <v>2612.8000000000002</v>
      </c>
      <c r="AM45" s="112">
        <v>75473.3</v>
      </c>
      <c r="AN45" s="112">
        <v>50</v>
      </c>
      <c r="AO45" s="112">
        <v>2612.3000000000002</v>
      </c>
      <c r="AP45" s="112">
        <v>0</v>
      </c>
      <c r="AQ45" s="112">
        <v>0</v>
      </c>
      <c r="AR45" s="113">
        <v>-32535.699999999953</v>
      </c>
      <c r="AS45" s="113">
        <v>-99158.800000000047</v>
      </c>
      <c r="AT45" s="113">
        <v>-206147.69999999995</v>
      </c>
      <c r="AU45" s="111">
        <v>-1.17657262</v>
      </c>
      <c r="AV45" s="113">
        <v>188349.30000000005</v>
      </c>
      <c r="AW45" s="112">
        <v>394497</v>
      </c>
      <c r="AX45" s="112">
        <v>394497</v>
      </c>
      <c r="AY45" s="114">
        <v>-187183</v>
      </c>
      <c r="AZ45" s="112">
        <v>3318513.2917391625</v>
      </c>
      <c r="BA45" s="112">
        <v>993326.89519726497</v>
      </c>
      <c r="BB45" s="114">
        <v>4311840.1869364278</v>
      </c>
      <c r="BC45" s="110">
        <v>24.609506319742959</v>
      </c>
      <c r="BD45" s="110">
        <v>-8.3074763523410375</v>
      </c>
      <c r="BE45" s="110">
        <v>8.1083616871234572</v>
      </c>
      <c r="BF45" s="115">
        <v>28.92362946016021</v>
      </c>
      <c r="BG45" s="135">
        <v>17521034.883488324</v>
      </c>
    </row>
    <row r="46" spans="1:59" ht="14.5" hidden="1" outlineLevel="1" x14ac:dyDescent="0.25">
      <c r="A46" s="100"/>
      <c r="B46" s="99" t="s">
        <v>473</v>
      </c>
      <c r="C46" s="111">
        <v>590.05999999999995</v>
      </c>
      <c r="D46" s="112">
        <v>1327390.6000000001</v>
      </c>
      <c r="E46" s="112">
        <v>1327390.6000000001</v>
      </c>
      <c r="F46" s="112">
        <v>1275322.2</v>
      </c>
      <c r="G46" s="113">
        <v>325196.5</v>
      </c>
      <c r="H46" s="112">
        <v>63973.3</v>
      </c>
      <c r="I46" s="112">
        <v>2385.1999999999998</v>
      </c>
      <c r="J46" s="112">
        <v>207757.6</v>
      </c>
      <c r="K46" s="112">
        <v>51080.4</v>
      </c>
      <c r="L46" s="112">
        <v>382950.9</v>
      </c>
      <c r="M46" s="112">
        <v>264450.8</v>
      </c>
      <c r="N46" s="112">
        <v>14465.4</v>
      </c>
      <c r="O46" s="112">
        <v>288258.59999999998</v>
      </c>
      <c r="P46" s="113">
        <v>52068.4</v>
      </c>
      <c r="Q46" s="112">
        <v>30304.400000000001</v>
      </c>
      <c r="R46" s="112">
        <v>7982.5</v>
      </c>
      <c r="S46" s="112">
        <v>13781.5</v>
      </c>
      <c r="T46" s="112">
        <v>0</v>
      </c>
      <c r="U46" s="112">
        <v>1570427.7</v>
      </c>
      <c r="V46" s="112">
        <v>1426631.4</v>
      </c>
      <c r="W46" s="112">
        <v>612482.19999999995</v>
      </c>
      <c r="X46" s="112">
        <v>510508.3</v>
      </c>
      <c r="Y46" s="112">
        <v>101973.9</v>
      </c>
      <c r="Z46" s="112">
        <v>47066.5</v>
      </c>
      <c r="AA46" s="112">
        <v>554091.1</v>
      </c>
      <c r="AB46" s="112">
        <v>241613</v>
      </c>
      <c r="AC46" s="112">
        <v>307292.40000000002</v>
      </c>
      <c r="AD46" s="112">
        <v>2247.5</v>
      </c>
      <c r="AE46" s="112">
        <v>2938.2</v>
      </c>
      <c r="AF46" s="112">
        <v>212991.6</v>
      </c>
      <c r="AG46" s="112">
        <v>148665.1</v>
      </c>
      <c r="AH46" s="112">
        <v>64326.5</v>
      </c>
      <c r="AI46" s="112">
        <v>143796.29999999999</v>
      </c>
      <c r="AJ46" s="112">
        <v>34045.9</v>
      </c>
      <c r="AK46" s="112">
        <v>109750.39999999999</v>
      </c>
      <c r="AL46" s="112">
        <v>2935.6</v>
      </c>
      <c r="AM46" s="112">
        <v>96591.1</v>
      </c>
      <c r="AN46" s="112">
        <v>58.3</v>
      </c>
      <c r="AO46" s="112">
        <v>10165.4</v>
      </c>
      <c r="AP46" s="112">
        <v>0</v>
      </c>
      <c r="AQ46" s="112">
        <v>0</v>
      </c>
      <c r="AR46" s="113">
        <v>-30045.499999999767</v>
      </c>
      <c r="AS46" s="113">
        <v>-99240.799999999814</v>
      </c>
      <c r="AT46" s="113">
        <v>-243037.09999999986</v>
      </c>
      <c r="AU46" s="111">
        <v>-1.38711612</v>
      </c>
      <c r="AV46" s="113">
        <v>183067.90000000014</v>
      </c>
      <c r="AW46" s="112">
        <v>426105</v>
      </c>
      <c r="AX46" s="112">
        <v>426105</v>
      </c>
      <c r="AY46" s="114">
        <v>-184753</v>
      </c>
      <c r="AZ46" s="112">
        <v>3412268.0617612056</v>
      </c>
      <c r="BA46" s="112">
        <v>1209416.4789999998</v>
      </c>
      <c r="BB46" s="114">
        <v>4621684.5407612054</v>
      </c>
      <c r="BC46" s="110">
        <v>26.377919863150563</v>
      </c>
      <c r="BD46" s="110">
        <v>-8.1810223203180872</v>
      </c>
      <c r="BE46" s="110">
        <v>9.1565055812502543</v>
      </c>
      <c r="BF46" s="115">
        <v>30.027776510124266</v>
      </c>
      <c r="BG46" s="135">
        <v>17521034.883488324</v>
      </c>
    </row>
    <row r="47" spans="1:59" ht="14.5" hidden="1" outlineLevel="1" x14ac:dyDescent="0.25">
      <c r="A47" s="100"/>
      <c r="B47" s="99" t="s">
        <v>474</v>
      </c>
      <c r="C47" s="111">
        <v>587.20000000000005</v>
      </c>
      <c r="D47" s="112">
        <v>1482789.1</v>
      </c>
      <c r="E47" s="112">
        <v>1482789.1</v>
      </c>
      <c r="F47" s="112">
        <v>1425534.6</v>
      </c>
      <c r="G47" s="113">
        <v>374024</v>
      </c>
      <c r="H47" s="112">
        <v>73497.5</v>
      </c>
      <c r="I47" s="112">
        <v>2680.7</v>
      </c>
      <c r="J47" s="112">
        <v>239665.4</v>
      </c>
      <c r="K47" s="112">
        <v>58180.4</v>
      </c>
      <c r="L47" s="112">
        <v>410703.4</v>
      </c>
      <c r="M47" s="112">
        <v>301838.90000000002</v>
      </c>
      <c r="N47" s="112">
        <v>16514.3</v>
      </c>
      <c r="O47" s="112">
        <v>322454</v>
      </c>
      <c r="P47" s="113">
        <v>57254.5</v>
      </c>
      <c r="Q47" s="112">
        <v>34731</v>
      </c>
      <c r="R47" s="112">
        <v>8677.1</v>
      </c>
      <c r="S47" s="112">
        <v>13846.4</v>
      </c>
      <c r="T47" s="112">
        <v>0</v>
      </c>
      <c r="U47" s="112">
        <v>1780581.3</v>
      </c>
      <c r="V47" s="112">
        <v>1617045.8</v>
      </c>
      <c r="W47" s="112">
        <v>693813</v>
      </c>
      <c r="X47" s="112">
        <v>578560.5</v>
      </c>
      <c r="Y47" s="112">
        <v>115252.5</v>
      </c>
      <c r="Z47" s="112">
        <v>56062.9</v>
      </c>
      <c r="AA47" s="112">
        <v>629151.80000000005</v>
      </c>
      <c r="AB47" s="112">
        <v>277300.7</v>
      </c>
      <c r="AC47" s="112">
        <v>345555.7</v>
      </c>
      <c r="AD47" s="112">
        <v>2449.1</v>
      </c>
      <c r="AE47" s="112">
        <v>3846.3</v>
      </c>
      <c r="AF47" s="112">
        <v>238018.1</v>
      </c>
      <c r="AG47" s="112">
        <v>166800.4</v>
      </c>
      <c r="AH47" s="112">
        <v>71217.7</v>
      </c>
      <c r="AI47" s="112">
        <v>163535.5</v>
      </c>
      <c r="AJ47" s="112">
        <v>38374.1</v>
      </c>
      <c r="AK47" s="112">
        <v>125161.4</v>
      </c>
      <c r="AL47" s="112">
        <v>3269.2</v>
      </c>
      <c r="AM47" s="112">
        <v>109264.3</v>
      </c>
      <c r="AN47" s="112">
        <v>66.7</v>
      </c>
      <c r="AO47" s="112">
        <v>12561.2</v>
      </c>
      <c r="AP47" s="112">
        <v>0</v>
      </c>
      <c r="AQ47" s="112">
        <v>0</v>
      </c>
      <c r="AR47" s="113">
        <v>-59774.09999999986</v>
      </c>
      <c r="AS47" s="113">
        <v>-134256.69999999995</v>
      </c>
      <c r="AT47" s="113">
        <v>-297792.19999999995</v>
      </c>
      <c r="AU47" s="111">
        <v>-1.6996267700000001</v>
      </c>
      <c r="AV47" s="113">
        <v>183052.80000000005</v>
      </c>
      <c r="AW47" s="112">
        <v>480845</v>
      </c>
      <c r="AX47" s="112">
        <v>480845</v>
      </c>
      <c r="AY47" s="114">
        <v>-183719</v>
      </c>
      <c r="AZ47" s="112">
        <v>3524368.1535603316</v>
      </c>
      <c r="BA47" s="112">
        <v>1016785.4543563037</v>
      </c>
      <c r="BB47" s="114">
        <v>4541153.6079166355</v>
      </c>
      <c r="BC47" s="110">
        <v>25.918295569379758</v>
      </c>
      <c r="BD47" s="110">
        <v>-8.3547372660944141</v>
      </c>
      <c r="BE47" s="110">
        <v>9.1843882669103625</v>
      </c>
      <c r="BF47" s="115">
        <v>28.810482748016074</v>
      </c>
      <c r="BG47" s="135">
        <v>17521034.883488324</v>
      </c>
    </row>
    <row r="48" spans="1:59" ht="14.5" hidden="1" outlineLevel="1" x14ac:dyDescent="0.25">
      <c r="A48" s="100"/>
      <c r="B48" s="99" t="s">
        <v>475</v>
      </c>
      <c r="C48" s="111">
        <v>585.66</v>
      </c>
      <c r="D48" s="112">
        <v>1673712.1</v>
      </c>
      <c r="E48" s="112">
        <v>1673712.1</v>
      </c>
      <c r="F48" s="112">
        <v>1604331.3</v>
      </c>
      <c r="G48" s="113">
        <v>423636.8</v>
      </c>
      <c r="H48" s="112">
        <v>83566.3</v>
      </c>
      <c r="I48" s="112">
        <v>3282.5</v>
      </c>
      <c r="J48" s="112">
        <v>271067.3</v>
      </c>
      <c r="K48" s="112">
        <v>65720.7</v>
      </c>
      <c r="L48" s="112">
        <v>468215.6</v>
      </c>
      <c r="M48" s="112">
        <v>339994.3</v>
      </c>
      <c r="N48" s="112">
        <v>18656.400000000001</v>
      </c>
      <c r="O48" s="112">
        <v>353828.2</v>
      </c>
      <c r="P48" s="113">
        <v>69380.799999999988</v>
      </c>
      <c r="Q48" s="112">
        <v>39351.699999999997</v>
      </c>
      <c r="R48" s="112">
        <v>9353.2000000000007</v>
      </c>
      <c r="S48" s="112">
        <v>20675.900000000001</v>
      </c>
      <c r="T48" s="112">
        <v>0</v>
      </c>
      <c r="U48" s="112">
        <v>2050594.1</v>
      </c>
      <c r="V48" s="112">
        <v>1864536.3</v>
      </c>
      <c r="W48" s="112">
        <v>780235.4</v>
      </c>
      <c r="X48" s="112">
        <v>650171.80000000005</v>
      </c>
      <c r="Y48" s="112">
        <v>130063.6</v>
      </c>
      <c r="Z48" s="112">
        <v>64070.3</v>
      </c>
      <c r="AA48" s="112">
        <v>703830.9</v>
      </c>
      <c r="AB48" s="112">
        <v>314397.5</v>
      </c>
      <c r="AC48" s="112">
        <v>382307.5</v>
      </c>
      <c r="AD48" s="112">
        <v>2713.3</v>
      </c>
      <c r="AE48" s="112">
        <v>4412.6000000000004</v>
      </c>
      <c r="AF48" s="112">
        <v>316399.7</v>
      </c>
      <c r="AG48" s="112">
        <v>239446.2</v>
      </c>
      <c r="AH48" s="112">
        <v>76953.5</v>
      </c>
      <c r="AI48" s="112">
        <v>186057.8</v>
      </c>
      <c r="AJ48" s="112">
        <v>43280.1</v>
      </c>
      <c r="AK48" s="112">
        <v>142777.70000000001</v>
      </c>
      <c r="AL48" s="112">
        <v>3751.2</v>
      </c>
      <c r="AM48" s="112">
        <v>126128</v>
      </c>
      <c r="AN48" s="112">
        <v>75</v>
      </c>
      <c r="AO48" s="112">
        <v>12823.5</v>
      </c>
      <c r="AP48" s="112">
        <v>0</v>
      </c>
      <c r="AQ48" s="112">
        <v>0</v>
      </c>
      <c r="AR48" s="113">
        <v>-60482.300000000047</v>
      </c>
      <c r="AS48" s="113">
        <v>-190824.19999999995</v>
      </c>
      <c r="AT48" s="113">
        <v>-376882</v>
      </c>
      <c r="AU48" s="111">
        <v>-2.15102591</v>
      </c>
      <c r="AV48" s="113">
        <v>189627</v>
      </c>
      <c r="AW48" s="112">
        <v>566509</v>
      </c>
      <c r="AX48" s="112">
        <v>566509</v>
      </c>
      <c r="AY48" s="114">
        <v>-187049</v>
      </c>
      <c r="AZ48" s="112">
        <v>3557054.5600140444</v>
      </c>
      <c r="BA48" s="112">
        <v>1013214.6887817434</v>
      </c>
      <c r="BB48" s="114">
        <v>4570269.2487957878</v>
      </c>
      <c r="BC48" s="110">
        <v>26.084470918454546</v>
      </c>
      <c r="BD48" s="110">
        <v>-7.7017753810424416</v>
      </c>
      <c r="BE48" s="110">
        <v>9.0733607396997762</v>
      </c>
      <c r="BF48" s="115">
        <v>29.184470813478487</v>
      </c>
      <c r="BG48" s="135">
        <v>17521034.883488324</v>
      </c>
    </row>
    <row r="49" spans="1:59" ht="14.5" hidden="1" outlineLevel="1" x14ac:dyDescent="0.25">
      <c r="A49" s="100"/>
      <c r="B49" s="99" t="s">
        <v>476</v>
      </c>
      <c r="C49" s="111">
        <v>578.84</v>
      </c>
      <c r="D49" s="112">
        <v>1884287.1</v>
      </c>
      <c r="E49" s="112">
        <v>1884287.1</v>
      </c>
      <c r="F49" s="112">
        <v>1807855.2</v>
      </c>
      <c r="G49" s="113">
        <v>479164.10000000003</v>
      </c>
      <c r="H49" s="112">
        <v>94703.7</v>
      </c>
      <c r="I49" s="112">
        <v>3653.8</v>
      </c>
      <c r="J49" s="112">
        <v>306656.40000000002</v>
      </c>
      <c r="K49" s="112">
        <v>74150.2</v>
      </c>
      <c r="L49" s="112">
        <v>542328.4</v>
      </c>
      <c r="M49" s="112">
        <v>375426.4</v>
      </c>
      <c r="N49" s="112">
        <v>20682.5</v>
      </c>
      <c r="O49" s="112">
        <v>390253.8</v>
      </c>
      <c r="P49" s="113">
        <v>76431.899999999994</v>
      </c>
      <c r="Q49" s="112">
        <v>44435.199999999997</v>
      </c>
      <c r="R49" s="112">
        <v>9985.6</v>
      </c>
      <c r="S49" s="112">
        <v>22011.1</v>
      </c>
      <c r="T49" s="112">
        <v>0</v>
      </c>
      <c r="U49" s="112">
        <v>2268840.2000000002</v>
      </c>
      <c r="V49" s="112">
        <v>2063875.8</v>
      </c>
      <c r="W49" s="112">
        <v>871374.6</v>
      </c>
      <c r="X49" s="112">
        <v>726004.2</v>
      </c>
      <c r="Y49" s="112">
        <v>145370.4</v>
      </c>
      <c r="Z49" s="112">
        <v>73867.199999999997</v>
      </c>
      <c r="AA49" s="112">
        <v>793682.7</v>
      </c>
      <c r="AB49" s="112">
        <v>352339.9</v>
      </c>
      <c r="AC49" s="112">
        <v>433078.9</v>
      </c>
      <c r="AD49" s="112">
        <v>2825.4</v>
      </c>
      <c r="AE49" s="112">
        <v>5438.5</v>
      </c>
      <c r="AF49" s="112">
        <v>324951.3</v>
      </c>
      <c r="AG49" s="112">
        <v>247408.9</v>
      </c>
      <c r="AH49" s="112">
        <v>77542.399999999994</v>
      </c>
      <c r="AI49" s="112">
        <v>204964.4</v>
      </c>
      <c r="AJ49" s="112">
        <v>49829.7</v>
      </c>
      <c r="AK49" s="112">
        <v>155134.70000000001</v>
      </c>
      <c r="AL49" s="112">
        <v>5952.9</v>
      </c>
      <c r="AM49" s="112">
        <v>135390.5</v>
      </c>
      <c r="AN49" s="112">
        <v>83.3</v>
      </c>
      <c r="AO49" s="112">
        <v>13708</v>
      </c>
      <c r="AP49" s="112">
        <v>0</v>
      </c>
      <c r="AQ49" s="112">
        <v>0</v>
      </c>
      <c r="AR49" s="113">
        <v>-59601.800000000047</v>
      </c>
      <c r="AS49" s="113">
        <v>-179588.69999999995</v>
      </c>
      <c r="AT49" s="113">
        <v>-384553.10000000009</v>
      </c>
      <c r="AU49" s="111">
        <v>-2.1948081400000001</v>
      </c>
      <c r="AV49" s="113">
        <v>197112.89999999991</v>
      </c>
      <c r="AW49" s="112">
        <v>581666</v>
      </c>
      <c r="AX49" s="112">
        <v>581666</v>
      </c>
      <c r="AY49" s="114">
        <v>-188510</v>
      </c>
      <c r="AZ49" s="112">
        <v>3493423.1752080019</v>
      </c>
      <c r="BA49" s="112">
        <v>999817.92357282317</v>
      </c>
      <c r="BB49" s="114">
        <v>4493241.0987808248</v>
      </c>
      <c r="BC49" s="110">
        <v>25.644838496470417</v>
      </c>
      <c r="BD49" s="110">
        <v>-7.4928732744330091</v>
      </c>
      <c r="BE49" s="110">
        <v>9.033884360828937</v>
      </c>
      <c r="BF49" s="115">
        <v>29.998442353126514</v>
      </c>
      <c r="BG49" s="135">
        <v>17521034.883488324</v>
      </c>
    </row>
    <row r="50" spans="1:59" ht="14.5" hidden="1" outlineLevel="1" x14ac:dyDescent="0.25">
      <c r="A50" s="100"/>
      <c r="B50" s="99" t="s">
        <v>477</v>
      </c>
      <c r="C50" s="111">
        <v>558.67999999999995</v>
      </c>
      <c r="D50" s="112">
        <v>2056157.3</v>
      </c>
      <c r="E50" s="112">
        <v>2054675.6</v>
      </c>
      <c r="F50" s="112">
        <v>1970014.7</v>
      </c>
      <c r="G50" s="113">
        <v>536561.4</v>
      </c>
      <c r="H50" s="112">
        <v>106409.7</v>
      </c>
      <c r="I50" s="112">
        <v>4074</v>
      </c>
      <c r="J50" s="112">
        <v>342758.3</v>
      </c>
      <c r="K50" s="112">
        <v>83319.399999999994</v>
      </c>
      <c r="L50" s="112">
        <v>570851.5</v>
      </c>
      <c r="M50" s="112">
        <v>412571.9</v>
      </c>
      <c r="N50" s="112">
        <v>22742.400000000001</v>
      </c>
      <c r="O50" s="112">
        <v>427287.5</v>
      </c>
      <c r="P50" s="113">
        <v>84660.9</v>
      </c>
      <c r="Q50" s="112">
        <v>49033.599999999999</v>
      </c>
      <c r="R50" s="112">
        <v>11049.7</v>
      </c>
      <c r="S50" s="112">
        <v>24577.599999999999</v>
      </c>
      <c r="T50" s="112">
        <v>1481.7</v>
      </c>
      <c r="U50" s="112">
        <v>2527643</v>
      </c>
      <c r="V50" s="112">
        <v>2281477.1</v>
      </c>
      <c r="W50" s="112">
        <v>959114</v>
      </c>
      <c r="X50" s="112">
        <v>797684.8</v>
      </c>
      <c r="Y50" s="112">
        <v>161429.20000000001</v>
      </c>
      <c r="Z50" s="112">
        <v>84671.3</v>
      </c>
      <c r="AA50" s="112">
        <v>901021.9</v>
      </c>
      <c r="AB50" s="112">
        <v>390509.4</v>
      </c>
      <c r="AC50" s="112">
        <v>501411</v>
      </c>
      <c r="AD50" s="112">
        <v>3050.8</v>
      </c>
      <c r="AE50" s="112">
        <v>6050.7</v>
      </c>
      <c r="AF50" s="112">
        <v>336669.9</v>
      </c>
      <c r="AG50" s="112">
        <v>257638.9</v>
      </c>
      <c r="AH50" s="112">
        <v>79031</v>
      </c>
      <c r="AI50" s="112">
        <v>246165.9</v>
      </c>
      <c r="AJ50" s="112">
        <v>56312.2</v>
      </c>
      <c r="AK50" s="112">
        <v>189853.7</v>
      </c>
      <c r="AL50" s="112">
        <v>16268</v>
      </c>
      <c r="AM50" s="112">
        <v>157767.5</v>
      </c>
      <c r="AN50" s="112">
        <v>91.7</v>
      </c>
      <c r="AO50" s="112">
        <v>15726.5</v>
      </c>
      <c r="AP50" s="112">
        <v>0</v>
      </c>
      <c r="AQ50" s="112">
        <v>0</v>
      </c>
      <c r="AR50" s="113">
        <v>-134815.80000000005</v>
      </c>
      <c r="AS50" s="113">
        <v>-226801.5</v>
      </c>
      <c r="AT50" s="113">
        <v>-471485.69999999995</v>
      </c>
      <c r="AU50" s="111">
        <v>-2.6909694700000002</v>
      </c>
      <c r="AV50" s="113">
        <v>184447.30000000005</v>
      </c>
      <c r="AW50" s="112">
        <v>655933</v>
      </c>
      <c r="AX50" s="112">
        <v>655933</v>
      </c>
      <c r="AY50" s="114">
        <v>-188989</v>
      </c>
      <c r="AZ50" s="112">
        <v>3589303.1962412107</v>
      </c>
      <c r="BA50" s="112">
        <v>967661.83290118631</v>
      </c>
      <c r="BB50" s="114">
        <v>4556965.0291423965</v>
      </c>
      <c r="BC50" s="110">
        <v>26.008538076919429</v>
      </c>
      <c r="BD50" s="110">
        <v>-6.579823866753709</v>
      </c>
      <c r="BE50" s="110">
        <v>9.7389504767880588</v>
      </c>
      <c r="BF50" s="115">
        <v>28.977017278094426</v>
      </c>
      <c r="BG50" s="135">
        <v>17521034.883488324</v>
      </c>
    </row>
    <row r="51" spans="1:59" ht="14.5" collapsed="1" x14ac:dyDescent="0.25">
      <c r="A51" s="101">
        <v>2009</v>
      </c>
      <c r="B51" s="99" t="s">
        <v>478</v>
      </c>
      <c r="C51" s="116">
        <v>562.1</v>
      </c>
      <c r="D51" s="117">
        <v>2363265.6</v>
      </c>
      <c r="E51" s="117">
        <v>2359138.1</v>
      </c>
      <c r="F51" s="117">
        <v>2262289.9</v>
      </c>
      <c r="G51" s="118">
        <v>593616.6</v>
      </c>
      <c r="H51" s="117">
        <v>117256</v>
      </c>
      <c r="I51" s="117">
        <v>4677.3</v>
      </c>
      <c r="J51" s="117">
        <v>378934.4</v>
      </c>
      <c r="K51" s="117">
        <v>92748.9</v>
      </c>
      <c r="L51" s="117">
        <v>687420.2</v>
      </c>
      <c r="M51" s="117">
        <v>451603.5</v>
      </c>
      <c r="N51" s="117">
        <v>24694.9</v>
      </c>
      <c r="O51" s="117">
        <v>504954.7</v>
      </c>
      <c r="P51" s="118">
        <v>96848.2</v>
      </c>
      <c r="Q51" s="117">
        <v>54356.3</v>
      </c>
      <c r="R51" s="117">
        <v>13219.7</v>
      </c>
      <c r="S51" s="117">
        <v>29272.2</v>
      </c>
      <c r="T51" s="117">
        <v>4127.5</v>
      </c>
      <c r="U51" s="117">
        <v>2936305.8</v>
      </c>
      <c r="V51" s="117">
        <v>2634804.7000000002</v>
      </c>
      <c r="W51" s="117">
        <v>1114785.6000000001</v>
      </c>
      <c r="X51" s="117">
        <v>936856.7</v>
      </c>
      <c r="Y51" s="117">
        <v>177928.9</v>
      </c>
      <c r="Z51" s="117">
        <v>106359.2</v>
      </c>
      <c r="AA51" s="117">
        <v>1053553.2</v>
      </c>
      <c r="AB51" s="117">
        <v>479844.8</v>
      </c>
      <c r="AC51" s="117">
        <v>562558.80000000005</v>
      </c>
      <c r="AD51" s="117">
        <v>3106</v>
      </c>
      <c r="AE51" s="117">
        <v>8043.6</v>
      </c>
      <c r="AF51" s="117">
        <v>360106.7</v>
      </c>
      <c r="AG51" s="117">
        <v>280639</v>
      </c>
      <c r="AH51" s="117">
        <v>79467.7</v>
      </c>
      <c r="AI51" s="117">
        <v>301501.09999999998</v>
      </c>
      <c r="AJ51" s="117">
        <v>82119.600000000006</v>
      </c>
      <c r="AK51" s="117">
        <v>219381.5</v>
      </c>
      <c r="AL51" s="117">
        <v>19787.599999999999</v>
      </c>
      <c r="AM51" s="117">
        <v>176611.4</v>
      </c>
      <c r="AN51" s="117">
        <v>100</v>
      </c>
      <c r="AO51" s="117">
        <v>22882.5</v>
      </c>
      <c r="AP51" s="117">
        <v>0</v>
      </c>
      <c r="AQ51" s="117">
        <v>0</v>
      </c>
      <c r="AR51" s="118">
        <v>-212933.49999999953</v>
      </c>
      <c r="AS51" s="118">
        <v>-275666.60000000009</v>
      </c>
      <c r="AT51" s="118">
        <v>-573040.19999999972</v>
      </c>
      <c r="AU51" s="116">
        <v>-3.27058421</v>
      </c>
      <c r="AV51" s="118">
        <v>124462.80000000028</v>
      </c>
      <c r="AW51" s="117">
        <v>697503</v>
      </c>
      <c r="AX51" s="117">
        <v>697503</v>
      </c>
      <c r="AY51" s="119">
        <v>-186310</v>
      </c>
      <c r="AZ51" s="117">
        <v>3611179.38309664</v>
      </c>
      <c r="BA51" s="117">
        <v>970713.4483499066</v>
      </c>
      <c r="BB51" s="119">
        <v>4581892.8314465471</v>
      </c>
      <c r="BC51" s="120">
        <v>26.150811649627411</v>
      </c>
      <c r="BD51" s="120">
        <v>-5.2384180731049117</v>
      </c>
      <c r="BE51" s="120">
        <v>10.268041564335704</v>
      </c>
      <c r="BF51" s="121">
        <v>30.386034963954</v>
      </c>
      <c r="BG51" s="136">
        <v>17521034.883488324</v>
      </c>
    </row>
    <row r="52" spans="1:59" ht="14.5" hidden="1" outlineLevel="1" x14ac:dyDescent="0.25">
      <c r="A52" s="98"/>
      <c r="B52" s="99" t="s">
        <v>467</v>
      </c>
      <c r="C52" s="104">
        <v>561.35</v>
      </c>
      <c r="D52" s="105">
        <v>208089.2</v>
      </c>
      <c r="E52" s="105">
        <v>208089.2</v>
      </c>
      <c r="F52" s="105">
        <v>201179.4</v>
      </c>
      <c r="G52" s="106">
        <v>48431</v>
      </c>
      <c r="H52" s="105">
        <v>8595.2999999999993</v>
      </c>
      <c r="I52" s="105">
        <v>369</v>
      </c>
      <c r="J52" s="105">
        <v>31656.2</v>
      </c>
      <c r="K52" s="105">
        <v>7810.5</v>
      </c>
      <c r="L52" s="105">
        <v>39694.199999999997</v>
      </c>
      <c r="M52" s="105">
        <v>50677.9</v>
      </c>
      <c r="N52" s="105">
        <v>2770.5</v>
      </c>
      <c r="O52" s="105">
        <v>59605.8</v>
      </c>
      <c r="P52" s="106">
        <v>6909.8</v>
      </c>
      <c r="Q52" s="105">
        <v>5280.8</v>
      </c>
      <c r="R52" s="105">
        <v>1336.5</v>
      </c>
      <c r="S52" s="105">
        <v>292.5</v>
      </c>
      <c r="T52" s="105">
        <v>0</v>
      </c>
      <c r="U52" s="105">
        <v>294977.3</v>
      </c>
      <c r="V52" s="105">
        <v>289431</v>
      </c>
      <c r="W52" s="105">
        <v>149233.4</v>
      </c>
      <c r="X52" s="105">
        <v>135931.79999999999</v>
      </c>
      <c r="Y52" s="105">
        <v>13301.6</v>
      </c>
      <c r="Z52" s="105">
        <v>1921</v>
      </c>
      <c r="AA52" s="105">
        <v>96521.2</v>
      </c>
      <c r="AB52" s="105">
        <v>34409.599999999999</v>
      </c>
      <c r="AC52" s="105">
        <v>60604.800000000003</v>
      </c>
      <c r="AD52" s="105">
        <v>1506.8</v>
      </c>
      <c r="AE52" s="105">
        <v>0</v>
      </c>
      <c r="AF52" s="105">
        <v>41755.4</v>
      </c>
      <c r="AG52" s="105">
        <v>21943.8</v>
      </c>
      <c r="AH52" s="105">
        <v>19811.599999999999</v>
      </c>
      <c r="AI52" s="105">
        <v>5546.3</v>
      </c>
      <c r="AJ52" s="105">
        <v>1779.7</v>
      </c>
      <c r="AK52" s="105">
        <v>3766.6</v>
      </c>
      <c r="AL52" s="105">
        <v>158.4</v>
      </c>
      <c r="AM52" s="105">
        <v>3608.2</v>
      </c>
      <c r="AN52" s="105">
        <v>0</v>
      </c>
      <c r="AO52" s="105">
        <v>0</v>
      </c>
      <c r="AP52" s="105">
        <v>0</v>
      </c>
      <c r="AQ52" s="105">
        <v>0</v>
      </c>
      <c r="AR52" s="106">
        <v>-45132.699999999983</v>
      </c>
      <c r="AS52" s="106">
        <v>-81341.799999999988</v>
      </c>
      <c r="AT52" s="106">
        <v>-86888.099999999977</v>
      </c>
      <c r="AU52" s="104">
        <v>-0.44337592999999997</v>
      </c>
      <c r="AV52" s="106">
        <v>12465.900000000023</v>
      </c>
      <c r="AW52" s="105">
        <v>99354</v>
      </c>
      <c r="AX52" s="105">
        <v>105084</v>
      </c>
      <c r="AY52" s="107">
        <v>-5730</v>
      </c>
      <c r="AZ52" s="105">
        <v>3728168.7418908081</v>
      </c>
      <c r="BA52" s="112">
        <v>964296.86931357859</v>
      </c>
      <c r="BB52" s="107">
        <v>4692465.6112043867</v>
      </c>
      <c r="BC52" s="110">
        <v>23.944893471233289</v>
      </c>
      <c r="BD52" s="108">
        <v>1.5256967019756429</v>
      </c>
      <c r="BE52" s="108">
        <v>1.880246378280634</v>
      </c>
      <c r="BF52" s="109">
        <v>19.730747780339339</v>
      </c>
      <c r="BG52" s="137">
        <v>19596936.678134654</v>
      </c>
    </row>
    <row r="53" spans="1:59" ht="14.5" hidden="1" outlineLevel="1" x14ac:dyDescent="0.25">
      <c r="A53" s="100"/>
      <c r="B53" s="99" t="s">
        <v>468</v>
      </c>
      <c r="C53" s="111">
        <v>552.58000000000004</v>
      </c>
      <c r="D53" s="112">
        <v>370364.9</v>
      </c>
      <c r="E53" s="112">
        <v>370364.9</v>
      </c>
      <c r="F53" s="112">
        <v>357425.8</v>
      </c>
      <c r="G53" s="113">
        <v>99163</v>
      </c>
      <c r="H53" s="112">
        <v>17419.900000000001</v>
      </c>
      <c r="I53" s="112">
        <v>705.3</v>
      </c>
      <c r="J53" s="112">
        <v>64791.4</v>
      </c>
      <c r="K53" s="112">
        <v>16246.4</v>
      </c>
      <c r="L53" s="112">
        <v>65383.7</v>
      </c>
      <c r="M53" s="112">
        <v>91131.9</v>
      </c>
      <c r="N53" s="112">
        <v>4431.3999999999996</v>
      </c>
      <c r="O53" s="112">
        <v>97315.8</v>
      </c>
      <c r="P53" s="113">
        <v>12939.099999999999</v>
      </c>
      <c r="Q53" s="112">
        <v>9665.5</v>
      </c>
      <c r="R53" s="112">
        <v>1996.8</v>
      </c>
      <c r="S53" s="112">
        <v>1276.8</v>
      </c>
      <c r="T53" s="112">
        <v>0</v>
      </c>
      <c r="U53" s="112">
        <v>560879.6</v>
      </c>
      <c r="V53" s="112">
        <v>534930</v>
      </c>
      <c r="W53" s="112">
        <v>238129.2</v>
      </c>
      <c r="X53" s="112">
        <v>208320.2</v>
      </c>
      <c r="Y53" s="112">
        <v>29809</v>
      </c>
      <c r="Z53" s="112">
        <v>10698</v>
      </c>
      <c r="AA53" s="112">
        <v>221933.3</v>
      </c>
      <c r="AB53" s="112">
        <v>74500.899999999994</v>
      </c>
      <c r="AC53" s="112">
        <v>144806.20000000001</v>
      </c>
      <c r="AD53" s="112">
        <v>1862.6</v>
      </c>
      <c r="AE53" s="112">
        <v>763.6</v>
      </c>
      <c r="AF53" s="112">
        <v>64169.5</v>
      </c>
      <c r="AG53" s="112">
        <v>37673.1</v>
      </c>
      <c r="AH53" s="112">
        <v>26496.400000000001</v>
      </c>
      <c r="AI53" s="112">
        <v>25949.599999999999</v>
      </c>
      <c r="AJ53" s="112">
        <v>4762.1000000000004</v>
      </c>
      <c r="AK53" s="112">
        <v>21187.5</v>
      </c>
      <c r="AL53" s="112">
        <v>365.8</v>
      </c>
      <c r="AM53" s="112">
        <v>20143.2</v>
      </c>
      <c r="AN53" s="112">
        <v>0</v>
      </c>
      <c r="AO53" s="112">
        <v>678.5</v>
      </c>
      <c r="AP53" s="112">
        <v>0</v>
      </c>
      <c r="AQ53" s="112">
        <v>0</v>
      </c>
      <c r="AR53" s="113">
        <v>-126345.19999999995</v>
      </c>
      <c r="AS53" s="113">
        <v>-164565.09999999998</v>
      </c>
      <c r="AT53" s="113">
        <v>-190514.69999999995</v>
      </c>
      <c r="AU53" s="111">
        <v>-0.97216572000000001</v>
      </c>
      <c r="AV53" s="113">
        <v>-8175.4999999999418</v>
      </c>
      <c r="AW53" s="112">
        <v>182339.20000000001</v>
      </c>
      <c r="AX53" s="112">
        <v>193763.7</v>
      </c>
      <c r="AY53" s="114">
        <v>-11424.5</v>
      </c>
      <c r="AZ53" s="112">
        <v>3826595.7639713595</v>
      </c>
      <c r="BA53" s="112">
        <v>949128.53783844633</v>
      </c>
      <c r="BB53" s="114">
        <v>4775724.3018098054</v>
      </c>
      <c r="BC53" s="110">
        <v>24.369749110524687</v>
      </c>
      <c r="BD53" s="110">
        <v>1.7542177466393083</v>
      </c>
      <c r="BE53" s="110">
        <v>4.6265900917059559</v>
      </c>
      <c r="BF53" s="115">
        <v>18.292943598363632</v>
      </c>
      <c r="BG53" s="135">
        <v>19596936.678134654</v>
      </c>
    </row>
    <row r="54" spans="1:59" ht="14.5" hidden="1" outlineLevel="1" x14ac:dyDescent="0.25">
      <c r="A54" s="100"/>
      <c r="B54" s="99" t="s">
        <v>469</v>
      </c>
      <c r="C54" s="111">
        <v>520.13</v>
      </c>
      <c r="D54" s="112">
        <v>643733.4</v>
      </c>
      <c r="E54" s="112">
        <v>643711.4</v>
      </c>
      <c r="F54" s="112">
        <v>618745.59999999998</v>
      </c>
      <c r="G54" s="113">
        <v>161053.9</v>
      </c>
      <c r="H54" s="112">
        <v>28113.1</v>
      </c>
      <c r="I54" s="112">
        <v>1056.3</v>
      </c>
      <c r="J54" s="112">
        <v>104195.7</v>
      </c>
      <c r="K54" s="112">
        <v>27688.799999999999</v>
      </c>
      <c r="L54" s="112">
        <v>175158.8</v>
      </c>
      <c r="M54" s="112">
        <v>130003.9</v>
      </c>
      <c r="N54" s="112">
        <v>6377.2</v>
      </c>
      <c r="O54" s="112">
        <v>146151.79999999999</v>
      </c>
      <c r="P54" s="113">
        <v>24965.8</v>
      </c>
      <c r="Q54" s="112">
        <v>15333.9</v>
      </c>
      <c r="R54" s="112">
        <v>3731.9</v>
      </c>
      <c r="S54" s="112">
        <v>5900</v>
      </c>
      <c r="T54" s="112">
        <v>22</v>
      </c>
      <c r="U54" s="112">
        <v>905141.9</v>
      </c>
      <c r="V54" s="112">
        <v>851923.7</v>
      </c>
      <c r="W54" s="112">
        <v>346466.4</v>
      </c>
      <c r="X54" s="112">
        <v>291123.59999999998</v>
      </c>
      <c r="Y54" s="112">
        <v>55342.8</v>
      </c>
      <c r="Z54" s="112">
        <v>20820.099999999999</v>
      </c>
      <c r="AA54" s="112">
        <v>325655.59999999998</v>
      </c>
      <c r="AB54" s="112">
        <v>114946.5</v>
      </c>
      <c r="AC54" s="112">
        <v>207576.2</v>
      </c>
      <c r="AD54" s="112">
        <v>2074.1999999999998</v>
      </c>
      <c r="AE54" s="112">
        <v>1058.7</v>
      </c>
      <c r="AF54" s="112">
        <v>158981.6</v>
      </c>
      <c r="AG54" s="112">
        <v>127421.7</v>
      </c>
      <c r="AH54" s="112">
        <v>31559.9</v>
      </c>
      <c r="AI54" s="112">
        <v>53218.2</v>
      </c>
      <c r="AJ54" s="112">
        <v>8405.7999999999993</v>
      </c>
      <c r="AK54" s="112">
        <v>44812.4</v>
      </c>
      <c r="AL54" s="112">
        <v>808.8</v>
      </c>
      <c r="AM54" s="112">
        <v>41134.300000000003</v>
      </c>
      <c r="AN54" s="112">
        <v>0</v>
      </c>
      <c r="AO54" s="112">
        <v>2869.3</v>
      </c>
      <c r="AP54" s="112">
        <v>0</v>
      </c>
      <c r="AQ54" s="112">
        <v>0</v>
      </c>
      <c r="AR54" s="113">
        <v>-102426.90000000002</v>
      </c>
      <c r="AS54" s="113">
        <v>-208212.29999999993</v>
      </c>
      <c r="AT54" s="113">
        <v>-261408.5</v>
      </c>
      <c r="AU54" s="111">
        <v>-1.3339253200000001</v>
      </c>
      <c r="AV54" s="113">
        <v>-1073.7000000000116</v>
      </c>
      <c r="AW54" s="112">
        <v>260334.8</v>
      </c>
      <c r="AX54" s="112">
        <v>261287.3</v>
      </c>
      <c r="AY54" s="114">
        <v>-952.5</v>
      </c>
      <c r="AZ54" s="112">
        <v>3846971.7743789675</v>
      </c>
      <c r="BA54" s="112">
        <v>897153.99920528103</v>
      </c>
      <c r="BB54" s="114">
        <v>4744125.7735842485</v>
      </c>
      <c r="BC54" s="110">
        <v>24.208506928929982</v>
      </c>
      <c r="BD54" s="110">
        <v>7.5967977941459264</v>
      </c>
      <c r="BE54" s="110">
        <v>5.8795422021674169</v>
      </c>
      <c r="BF54" s="115">
        <v>28.308694235563049</v>
      </c>
      <c r="BG54" s="135">
        <v>19596936.678134654</v>
      </c>
    </row>
    <row r="55" spans="1:59" ht="14.5" hidden="1" outlineLevel="1" x14ac:dyDescent="0.25">
      <c r="A55" s="100"/>
      <c r="B55" s="99" t="s">
        <v>470</v>
      </c>
      <c r="C55" s="111">
        <v>509.62</v>
      </c>
      <c r="D55" s="112">
        <v>859745</v>
      </c>
      <c r="E55" s="112">
        <v>859642</v>
      </c>
      <c r="F55" s="112">
        <v>795456.9</v>
      </c>
      <c r="G55" s="113">
        <v>213297.5</v>
      </c>
      <c r="H55" s="112">
        <v>36999.9</v>
      </c>
      <c r="I55" s="112">
        <v>1335.6</v>
      </c>
      <c r="J55" s="112">
        <v>137601.4</v>
      </c>
      <c r="K55" s="112">
        <v>37360.6</v>
      </c>
      <c r="L55" s="112">
        <v>222464.1</v>
      </c>
      <c r="M55" s="112">
        <v>171435.4</v>
      </c>
      <c r="N55" s="112">
        <v>8882.6</v>
      </c>
      <c r="O55" s="112">
        <v>179377.3</v>
      </c>
      <c r="P55" s="113">
        <v>64185.1</v>
      </c>
      <c r="Q55" s="112">
        <v>19730.2</v>
      </c>
      <c r="R55" s="112">
        <v>4348.7</v>
      </c>
      <c r="S55" s="112">
        <v>40106.199999999997</v>
      </c>
      <c r="T55" s="112">
        <v>103</v>
      </c>
      <c r="U55" s="112">
        <v>1152585.1000000001</v>
      </c>
      <c r="V55" s="112">
        <v>1072926.3</v>
      </c>
      <c r="W55" s="112">
        <v>445370.1</v>
      </c>
      <c r="X55" s="112">
        <v>372149.5</v>
      </c>
      <c r="Y55" s="112">
        <v>73220.600000000006</v>
      </c>
      <c r="Z55" s="112">
        <v>28519.9</v>
      </c>
      <c r="AA55" s="112">
        <v>431375.9</v>
      </c>
      <c r="AB55" s="112">
        <v>154365.6</v>
      </c>
      <c r="AC55" s="112">
        <v>273349.8</v>
      </c>
      <c r="AD55" s="112">
        <v>2243.6999999999998</v>
      </c>
      <c r="AE55" s="112">
        <v>1416.8</v>
      </c>
      <c r="AF55" s="112">
        <v>167660.4</v>
      </c>
      <c r="AG55" s="112">
        <v>134713.79999999999</v>
      </c>
      <c r="AH55" s="112">
        <v>32946.6</v>
      </c>
      <c r="AI55" s="112">
        <v>79658.8</v>
      </c>
      <c r="AJ55" s="112">
        <v>12492.3</v>
      </c>
      <c r="AK55" s="112">
        <v>67166.5</v>
      </c>
      <c r="AL55" s="112">
        <v>2033.4</v>
      </c>
      <c r="AM55" s="112">
        <v>56704.1</v>
      </c>
      <c r="AN55" s="112">
        <v>0</v>
      </c>
      <c r="AO55" s="112">
        <v>8429</v>
      </c>
      <c r="AP55" s="112">
        <v>0</v>
      </c>
      <c r="AQ55" s="112">
        <v>0</v>
      </c>
      <c r="AR55" s="113">
        <v>-125179.70000000007</v>
      </c>
      <c r="AS55" s="113">
        <v>-213284.30000000005</v>
      </c>
      <c r="AT55" s="113">
        <v>-292840.10000000009</v>
      </c>
      <c r="AU55" s="111">
        <v>-1.4943156900000001</v>
      </c>
      <c r="AV55" s="113">
        <v>200.49999999988358</v>
      </c>
      <c r="AW55" s="112">
        <v>293040.59999999998</v>
      </c>
      <c r="AX55" s="112">
        <v>295841.8</v>
      </c>
      <c r="AY55" s="114">
        <v>-2801.2</v>
      </c>
      <c r="AZ55" s="112">
        <v>3906853.522956253</v>
      </c>
      <c r="BA55" s="112">
        <v>876453.50879735639</v>
      </c>
      <c r="BB55" s="114">
        <v>4783307.031753609</v>
      </c>
      <c r="BC55" s="110">
        <v>24.408442555670444</v>
      </c>
      <c r="BD55" s="110">
        <v>10.110820177936342</v>
      </c>
      <c r="BE55" s="110">
        <v>6.911316136222827</v>
      </c>
      <c r="BF55" s="115">
        <v>27.966832646746791</v>
      </c>
      <c r="BG55" s="135">
        <v>19596936.678134654</v>
      </c>
    </row>
    <row r="56" spans="1:59" ht="14.5" hidden="1" outlineLevel="1" x14ac:dyDescent="0.25">
      <c r="A56" s="100"/>
      <c r="B56" s="99" t="s">
        <v>471</v>
      </c>
      <c r="C56" s="111">
        <v>543.96</v>
      </c>
      <c r="D56" s="112">
        <v>1044063.1</v>
      </c>
      <c r="E56" s="112">
        <v>1043960.1</v>
      </c>
      <c r="F56" s="112">
        <v>960174.5</v>
      </c>
      <c r="G56" s="113">
        <v>269845.7</v>
      </c>
      <c r="H56" s="112">
        <v>46498.1</v>
      </c>
      <c r="I56" s="112">
        <v>1680.6</v>
      </c>
      <c r="J56" s="112">
        <v>174668</v>
      </c>
      <c r="K56" s="112">
        <v>46999</v>
      </c>
      <c r="L56" s="112">
        <v>248645.7</v>
      </c>
      <c r="M56" s="112">
        <v>208975.8</v>
      </c>
      <c r="N56" s="112">
        <v>10700.1</v>
      </c>
      <c r="O56" s="112">
        <v>222007.2</v>
      </c>
      <c r="P56" s="113">
        <v>83785.600000000006</v>
      </c>
      <c r="Q56" s="112">
        <v>24468.2</v>
      </c>
      <c r="R56" s="112">
        <v>6080.7</v>
      </c>
      <c r="S56" s="112">
        <v>53236.7</v>
      </c>
      <c r="T56" s="112">
        <v>103</v>
      </c>
      <c r="U56" s="112">
        <v>1400877.6</v>
      </c>
      <c r="V56" s="112">
        <v>1298166</v>
      </c>
      <c r="W56" s="112">
        <v>543055.30000000005</v>
      </c>
      <c r="X56" s="112">
        <v>452871.8</v>
      </c>
      <c r="Y56" s="112">
        <v>90183.5</v>
      </c>
      <c r="Z56" s="112">
        <v>37548.199999999997</v>
      </c>
      <c r="AA56" s="112">
        <v>535304.80000000005</v>
      </c>
      <c r="AB56" s="112">
        <v>193014.7</v>
      </c>
      <c r="AC56" s="112">
        <v>337667.6</v>
      </c>
      <c r="AD56" s="112">
        <v>2471.5</v>
      </c>
      <c r="AE56" s="112">
        <v>2151</v>
      </c>
      <c r="AF56" s="112">
        <v>182257.7</v>
      </c>
      <c r="AG56" s="112">
        <v>148976.79999999999</v>
      </c>
      <c r="AH56" s="112">
        <v>33280.9</v>
      </c>
      <c r="AI56" s="112">
        <v>102711.6</v>
      </c>
      <c r="AJ56" s="112">
        <v>16185.1</v>
      </c>
      <c r="AK56" s="112">
        <v>86526.5</v>
      </c>
      <c r="AL56" s="112">
        <v>2263.5</v>
      </c>
      <c r="AM56" s="112">
        <v>75572</v>
      </c>
      <c r="AN56" s="112">
        <v>0</v>
      </c>
      <c r="AO56" s="112">
        <v>8691</v>
      </c>
      <c r="AP56" s="112">
        <v>0</v>
      </c>
      <c r="AQ56" s="112">
        <v>0</v>
      </c>
      <c r="AR56" s="113">
        <v>-174556.80000000016</v>
      </c>
      <c r="AS56" s="113">
        <v>-254205.90000000002</v>
      </c>
      <c r="AT56" s="113">
        <v>-356814.50000000012</v>
      </c>
      <c r="AU56" s="111">
        <v>-1.82076671</v>
      </c>
      <c r="AV56" s="113">
        <v>-16354.500000000116</v>
      </c>
      <c r="AW56" s="112">
        <v>340460</v>
      </c>
      <c r="AX56" s="112">
        <v>344346</v>
      </c>
      <c r="AY56" s="114">
        <v>-3886</v>
      </c>
      <c r="AZ56" s="112">
        <v>4016642.7804941335</v>
      </c>
      <c r="BA56" s="112">
        <v>932995.577797584</v>
      </c>
      <c r="BB56" s="114">
        <v>4949638.3582917172</v>
      </c>
      <c r="BC56" s="110">
        <v>25.257204427334262</v>
      </c>
      <c r="BD56" s="110">
        <v>11.592713358671404</v>
      </c>
      <c r="BE56" s="110">
        <v>7.3319467739365667</v>
      </c>
      <c r="BF56" s="115">
        <v>25.895886633106795</v>
      </c>
      <c r="BG56" s="135">
        <v>19596936.678134654</v>
      </c>
    </row>
    <row r="57" spans="1:59" ht="14.5" hidden="1" outlineLevel="1" x14ac:dyDescent="0.25">
      <c r="A57" s="100"/>
      <c r="B57" s="99" t="s">
        <v>472</v>
      </c>
      <c r="C57" s="111">
        <v>536.23</v>
      </c>
      <c r="D57" s="112">
        <v>1266376.8999999999</v>
      </c>
      <c r="E57" s="112">
        <v>1266273.8999999999</v>
      </c>
      <c r="F57" s="112">
        <v>1165301</v>
      </c>
      <c r="G57" s="113">
        <v>325205.40000000002</v>
      </c>
      <c r="H57" s="112">
        <v>56677.3</v>
      </c>
      <c r="I57" s="112">
        <v>1984.3</v>
      </c>
      <c r="J57" s="112">
        <v>210169.60000000001</v>
      </c>
      <c r="K57" s="112">
        <v>56374.2</v>
      </c>
      <c r="L57" s="112">
        <v>322669.09999999998</v>
      </c>
      <c r="M57" s="112">
        <v>246836.7</v>
      </c>
      <c r="N57" s="112">
        <v>12634.5</v>
      </c>
      <c r="O57" s="112">
        <v>257955.3</v>
      </c>
      <c r="P57" s="113">
        <v>100972.9</v>
      </c>
      <c r="Q57" s="112">
        <v>29266.799999999999</v>
      </c>
      <c r="R57" s="112">
        <v>7002.9</v>
      </c>
      <c r="S57" s="112">
        <v>64703.199999999997</v>
      </c>
      <c r="T57" s="112">
        <v>103</v>
      </c>
      <c r="U57" s="112">
        <v>1669268.5</v>
      </c>
      <c r="V57" s="112">
        <v>1535523.4</v>
      </c>
      <c r="W57" s="112">
        <v>654993.19999999995</v>
      </c>
      <c r="X57" s="112">
        <v>547794.69999999995</v>
      </c>
      <c r="Y57" s="112">
        <v>107198.5</v>
      </c>
      <c r="Z57" s="112">
        <v>46007.8</v>
      </c>
      <c r="AA57" s="112">
        <v>638784.6</v>
      </c>
      <c r="AB57" s="112">
        <v>232880.9</v>
      </c>
      <c r="AC57" s="112">
        <v>400397.1</v>
      </c>
      <c r="AD57" s="112">
        <v>2840.9</v>
      </c>
      <c r="AE57" s="112">
        <v>2665.7</v>
      </c>
      <c r="AF57" s="112">
        <v>195737.8</v>
      </c>
      <c r="AG57" s="112">
        <v>161987</v>
      </c>
      <c r="AH57" s="112">
        <v>33750.800000000003</v>
      </c>
      <c r="AI57" s="112">
        <v>133745.1</v>
      </c>
      <c r="AJ57" s="112">
        <v>20532.8</v>
      </c>
      <c r="AK57" s="112">
        <v>113212.3</v>
      </c>
      <c r="AL57" s="112">
        <v>10856</v>
      </c>
      <c r="AM57" s="112">
        <v>92587.1</v>
      </c>
      <c r="AN57" s="112">
        <v>0</v>
      </c>
      <c r="AO57" s="112">
        <v>9769.2000000000007</v>
      </c>
      <c r="AP57" s="112">
        <v>0</v>
      </c>
      <c r="AQ57" s="112">
        <v>0</v>
      </c>
      <c r="AR57" s="113">
        <v>-207153.80000000005</v>
      </c>
      <c r="AS57" s="113">
        <v>-269249.5</v>
      </c>
      <c r="AT57" s="113">
        <v>-402891.60000000009</v>
      </c>
      <c r="AU57" s="111">
        <v>-2.0558907099999999</v>
      </c>
      <c r="AV57" s="113">
        <v>-37100.900000000081</v>
      </c>
      <c r="AW57" s="112">
        <v>365790.7</v>
      </c>
      <c r="AX57" s="112">
        <v>370213.7</v>
      </c>
      <c r="AY57" s="114">
        <v>-4423</v>
      </c>
      <c r="AZ57" s="112">
        <v>4104580.8304676488</v>
      </c>
      <c r="BA57" s="112">
        <v>920532.4055980863</v>
      </c>
      <c r="BB57" s="114">
        <v>5025113.2360657351</v>
      </c>
      <c r="BC57" s="110">
        <v>25.642340528009775</v>
      </c>
      <c r="BD57" s="110">
        <v>13.736413863571673</v>
      </c>
      <c r="BE57" s="110">
        <v>8.0121981574563943</v>
      </c>
      <c r="BF57" s="115">
        <v>27.689764275496199</v>
      </c>
      <c r="BG57" s="135">
        <v>19596936.678134654</v>
      </c>
    </row>
    <row r="58" spans="1:59" ht="14.5" hidden="1" outlineLevel="1" x14ac:dyDescent="0.25">
      <c r="A58" s="100"/>
      <c r="B58" s="99" t="s">
        <v>473</v>
      </c>
      <c r="C58" s="111">
        <v>516.15</v>
      </c>
      <c r="D58" s="112">
        <v>1483701.2</v>
      </c>
      <c r="E58" s="112">
        <v>1483552.2</v>
      </c>
      <c r="F58" s="112">
        <v>1359680.5</v>
      </c>
      <c r="G58" s="113">
        <v>384028.8</v>
      </c>
      <c r="H58" s="112">
        <v>66833.2</v>
      </c>
      <c r="I58" s="112">
        <v>2299.9</v>
      </c>
      <c r="J58" s="112">
        <v>247215.7</v>
      </c>
      <c r="K58" s="112">
        <v>67680</v>
      </c>
      <c r="L58" s="112">
        <v>384659.1</v>
      </c>
      <c r="M58" s="112">
        <v>285321.90000000002</v>
      </c>
      <c r="N58" s="112">
        <v>14620.2</v>
      </c>
      <c r="O58" s="112">
        <v>291050.5</v>
      </c>
      <c r="P58" s="113">
        <v>123871.7</v>
      </c>
      <c r="Q58" s="112">
        <v>34196.1</v>
      </c>
      <c r="R58" s="112">
        <v>10250.4</v>
      </c>
      <c r="S58" s="112">
        <v>79425.2</v>
      </c>
      <c r="T58" s="112">
        <v>149</v>
      </c>
      <c r="U58" s="112">
        <v>1943336.3000000101</v>
      </c>
      <c r="V58" s="112">
        <v>1787904.6</v>
      </c>
      <c r="W58" s="112">
        <v>752454.9</v>
      </c>
      <c r="X58" s="112">
        <v>628468.19999999995</v>
      </c>
      <c r="Y58" s="112">
        <v>123986.7</v>
      </c>
      <c r="Z58" s="112">
        <v>54960.2</v>
      </c>
      <c r="AA58" s="112">
        <v>747530.1</v>
      </c>
      <c r="AB58" s="112">
        <v>272893.90000000002</v>
      </c>
      <c r="AC58" s="112">
        <v>467639.5</v>
      </c>
      <c r="AD58" s="112">
        <v>3270.1</v>
      </c>
      <c r="AE58" s="112">
        <v>3726.6</v>
      </c>
      <c r="AF58" s="112">
        <v>232959.4</v>
      </c>
      <c r="AG58" s="112">
        <v>180708.2</v>
      </c>
      <c r="AH58" s="112">
        <v>52251.199999999997</v>
      </c>
      <c r="AI58" s="112">
        <v>155431.70000000999</v>
      </c>
      <c r="AJ58" s="112">
        <v>24189.5</v>
      </c>
      <c r="AK58" s="112">
        <v>131242.20000000999</v>
      </c>
      <c r="AL58" s="112">
        <v>11240.9</v>
      </c>
      <c r="AM58" s="112">
        <v>110146.2</v>
      </c>
      <c r="AN58" s="112">
        <v>1E-8</v>
      </c>
      <c r="AO58" s="112">
        <v>9855.1</v>
      </c>
      <c r="AP58" s="112">
        <v>0</v>
      </c>
      <c r="AQ58" s="112">
        <v>0</v>
      </c>
      <c r="AR58" s="113">
        <v>-226675.7000000102</v>
      </c>
      <c r="AS58" s="113">
        <v>-304352.40000000014</v>
      </c>
      <c r="AT58" s="113">
        <v>-459635.1000000101</v>
      </c>
      <c r="AU58" s="111">
        <v>-2.3454436099999998</v>
      </c>
      <c r="AV58" s="113">
        <v>-4488.1000000101048</v>
      </c>
      <c r="AW58" s="112">
        <v>455147</v>
      </c>
      <c r="AX58" s="112">
        <v>465869</v>
      </c>
      <c r="AY58" s="114">
        <v>-10722</v>
      </c>
      <c r="AZ58" s="112">
        <v>4116730.5638763895</v>
      </c>
      <c r="BA58" s="112">
        <v>882031.37114449381</v>
      </c>
      <c r="BB58" s="114">
        <v>4998761.9350208836</v>
      </c>
      <c r="BC58" s="110">
        <v>25.507874098497592</v>
      </c>
      <c r="BD58" s="110">
        <v>11.764555210802286</v>
      </c>
      <c r="BE58" s="110">
        <v>7.9981884761793003</v>
      </c>
      <c r="BF58" s="115">
        <v>28.290403517591077</v>
      </c>
      <c r="BG58" s="135">
        <v>19596936.678134654</v>
      </c>
    </row>
    <row r="59" spans="1:59" ht="14.5" hidden="1" outlineLevel="1" x14ac:dyDescent="0.25">
      <c r="A59" s="100"/>
      <c r="B59" s="99" t="s">
        <v>474</v>
      </c>
      <c r="C59" s="111">
        <v>506.85</v>
      </c>
      <c r="D59" s="112">
        <v>1685385.5</v>
      </c>
      <c r="E59" s="112">
        <v>1685220.5</v>
      </c>
      <c r="F59" s="112">
        <v>1532040</v>
      </c>
      <c r="G59" s="113">
        <v>442063.8</v>
      </c>
      <c r="H59" s="112">
        <v>77799.7</v>
      </c>
      <c r="I59" s="112">
        <v>2658.7</v>
      </c>
      <c r="J59" s="112">
        <v>283954.09999999998</v>
      </c>
      <c r="K59" s="112">
        <v>77651.3</v>
      </c>
      <c r="L59" s="112">
        <v>413131.1</v>
      </c>
      <c r="M59" s="112">
        <v>325445.2</v>
      </c>
      <c r="N59" s="112">
        <v>16589.2</v>
      </c>
      <c r="O59" s="112">
        <v>334810.7</v>
      </c>
      <c r="P59" s="113">
        <v>153180.5</v>
      </c>
      <c r="Q59" s="112">
        <v>39043.599999999999</v>
      </c>
      <c r="R59" s="112">
        <v>11046.3</v>
      </c>
      <c r="S59" s="112">
        <v>103090.6</v>
      </c>
      <c r="T59" s="112">
        <v>165</v>
      </c>
      <c r="U59" s="112">
        <v>2186402.1</v>
      </c>
      <c r="V59" s="112">
        <v>2021518.3</v>
      </c>
      <c r="W59" s="112">
        <v>851824.8</v>
      </c>
      <c r="X59" s="112">
        <v>711213.3</v>
      </c>
      <c r="Y59" s="112">
        <v>140611.5</v>
      </c>
      <c r="Z59" s="112">
        <v>64493.9</v>
      </c>
      <c r="AA59" s="112">
        <v>848675.8</v>
      </c>
      <c r="AB59" s="112">
        <v>312319.3</v>
      </c>
      <c r="AC59" s="112">
        <v>528727.30000000005</v>
      </c>
      <c r="AD59" s="112">
        <v>3378.3</v>
      </c>
      <c r="AE59" s="112">
        <v>4250.8999999999996</v>
      </c>
      <c r="AF59" s="112">
        <v>256523.8</v>
      </c>
      <c r="AG59" s="112">
        <v>198411.8</v>
      </c>
      <c r="AH59" s="112">
        <v>58112</v>
      </c>
      <c r="AI59" s="112">
        <v>164883.79999999999</v>
      </c>
      <c r="AJ59" s="112">
        <v>28762.9</v>
      </c>
      <c r="AK59" s="112">
        <v>136120.9</v>
      </c>
      <c r="AL59" s="112">
        <v>11465.9</v>
      </c>
      <c r="AM59" s="112">
        <v>114767.1</v>
      </c>
      <c r="AN59" s="112">
        <v>0</v>
      </c>
      <c r="AO59" s="112">
        <v>9887.9</v>
      </c>
      <c r="AP59" s="112">
        <v>0</v>
      </c>
      <c r="AQ59" s="112">
        <v>0</v>
      </c>
      <c r="AR59" s="113">
        <v>-244492.80000000005</v>
      </c>
      <c r="AS59" s="113">
        <v>-336297.80000000005</v>
      </c>
      <c r="AT59" s="113">
        <v>-501016.60000000009</v>
      </c>
      <c r="AU59" s="111">
        <v>-2.55660672</v>
      </c>
      <c r="AV59" s="113">
        <v>1042.3999999999069</v>
      </c>
      <c r="AW59" s="112">
        <v>502059</v>
      </c>
      <c r="AX59" s="112">
        <v>512142</v>
      </c>
      <c r="AY59" s="114">
        <v>-10083</v>
      </c>
      <c r="AZ59" s="112">
        <v>4162270.4776535039</v>
      </c>
      <c r="BA59" s="112">
        <v>867553.03059756185</v>
      </c>
      <c r="BB59" s="114">
        <v>5029823.5082510654</v>
      </c>
      <c r="BC59" s="110">
        <v>25.666376285550317</v>
      </c>
      <c r="BD59" s="110">
        <v>13.652069603155281</v>
      </c>
      <c r="BE59" s="110">
        <v>7.5413301148951506</v>
      </c>
      <c r="BF59" s="115">
        <v>26.966077909192972</v>
      </c>
      <c r="BG59" s="135">
        <v>19596936.678134654</v>
      </c>
    </row>
    <row r="60" spans="1:59" ht="14.5" hidden="1" outlineLevel="1" x14ac:dyDescent="0.25">
      <c r="A60" s="100"/>
      <c r="B60" s="99" t="s">
        <v>475</v>
      </c>
      <c r="C60" s="111">
        <v>512.86</v>
      </c>
      <c r="D60" s="112">
        <v>1932858.5</v>
      </c>
      <c r="E60" s="112">
        <v>1932580.1</v>
      </c>
      <c r="F60" s="112">
        <v>1763302.7</v>
      </c>
      <c r="G60" s="113">
        <v>496006.2</v>
      </c>
      <c r="H60" s="112">
        <v>88298.4</v>
      </c>
      <c r="I60" s="112">
        <v>3000.9</v>
      </c>
      <c r="J60" s="112">
        <v>317648.2</v>
      </c>
      <c r="K60" s="112">
        <v>87058.7</v>
      </c>
      <c r="L60" s="112">
        <v>508459.6</v>
      </c>
      <c r="M60" s="112">
        <v>365128.8</v>
      </c>
      <c r="N60" s="112">
        <v>18539.2</v>
      </c>
      <c r="O60" s="112">
        <v>375168.9</v>
      </c>
      <c r="P60" s="113">
        <v>169277.4</v>
      </c>
      <c r="Q60" s="112">
        <v>44991.4</v>
      </c>
      <c r="R60" s="112">
        <v>11940.1</v>
      </c>
      <c r="S60" s="112">
        <v>112345.9</v>
      </c>
      <c r="T60" s="112">
        <v>278.39999999999998</v>
      </c>
      <c r="U60" s="112">
        <v>2542480</v>
      </c>
      <c r="V60" s="112">
        <v>2345055.4</v>
      </c>
      <c r="W60" s="112">
        <v>955471.6</v>
      </c>
      <c r="X60" s="112">
        <v>796804.3</v>
      </c>
      <c r="Y60" s="112">
        <v>158667.29999999999</v>
      </c>
      <c r="Z60" s="112">
        <v>73581.7</v>
      </c>
      <c r="AA60" s="112">
        <v>963206</v>
      </c>
      <c r="AB60" s="112">
        <v>359994.9</v>
      </c>
      <c r="AC60" s="112">
        <v>595478.1</v>
      </c>
      <c r="AD60" s="112">
        <v>3482.1</v>
      </c>
      <c r="AE60" s="112">
        <v>4250.8999999999996</v>
      </c>
      <c r="AF60" s="112">
        <v>352796.1</v>
      </c>
      <c r="AG60" s="112">
        <v>289926.5</v>
      </c>
      <c r="AH60" s="112">
        <v>62869.599999999999</v>
      </c>
      <c r="AI60" s="112">
        <v>197424.6</v>
      </c>
      <c r="AJ60" s="112">
        <v>35170.800000000003</v>
      </c>
      <c r="AK60" s="112">
        <v>162253.79999999999</v>
      </c>
      <c r="AL60" s="112">
        <v>11653.8</v>
      </c>
      <c r="AM60" s="112">
        <v>138518.70000000001</v>
      </c>
      <c r="AN60" s="112">
        <v>0</v>
      </c>
      <c r="AO60" s="112">
        <v>12081.3</v>
      </c>
      <c r="AP60" s="112">
        <v>0</v>
      </c>
      <c r="AQ60" s="112">
        <v>0</v>
      </c>
      <c r="AR60" s="113">
        <v>-256825.39999999991</v>
      </c>
      <c r="AS60" s="113">
        <v>-412475.29999999981</v>
      </c>
      <c r="AT60" s="113">
        <v>-609621.5</v>
      </c>
      <c r="AU60" s="111">
        <v>-3.11079997</v>
      </c>
      <c r="AV60" s="113">
        <v>-22195.099999999977</v>
      </c>
      <c r="AW60" s="112">
        <v>587426.4</v>
      </c>
      <c r="AX60" s="112">
        <v>346676.5</v>
      </c>
      <c r="AY60" s="114">
        <v>240749.9</v>
      </c>
      <c r="AZ60" s="112">
        <v>4216133.1975254742</v>
      </c>
      <c r="BA60" s="112">
        <v>1135111.824821431</v>
      </c>
      <c r="BB60" s="114">
        <v>5351245.0223469054</v>
      </c>
      <c r="BC60" s="110">
        <v>27.306538313804801</v>
      </c>
      <c r="BD60" s="110">
        <v>15.466698245176103</v>
      </c>
      <c r="BE60" s="110">
        <v>7.7650404329630911</v>
      </c>
      <c r="BF60" s="115">
        <v>28.835638940495016</v>
      </c>
      <c r="BG60" s="135">
        <v>19596936.678134654</v>
      </c>
    </row>
    <row r="61" spans="1:59" ht="14.5" hidden="1" outlineLevel="1" x14ac:dyDescent="0.25">
      <c r="A61" s="100"/>
      <c r="B61" s="99" t="s">
        <v>476</v>
      </c>
      <c r="C61" s="111">
        <v>515.66</v>
      </c>
      <c r="D61" s="112">
        <v>2158968.1</v>
      </c>
      <c r="E61" s="112">
        <v>2157734.2000000002</v>
      </c>
      <c r="F61" s="112">
        <v>1960731.2</v>
      </c>
      <c r="G61" s="113">
        <v>552908</v>
      </c>
      <c r="H61" s="112">
        <v>100124.9</v>
      </c>
      <c r="I61" s="112">
        <v>3349.2</v>
      </c>
      <c r="J61" s="112">
        <v>352114</v>
      </c>
      <c r="K61" s="112">
        <v>97319.9</v>
      </c>
      <c r="L61" s="112">
        <v>576692.6</v>
      </c>
      <c r="M61" s="112">
        <v>403138.3</v>
      </c>
      <c r="N61" s="112">
        <v>20901.400000000001</v>
      </c>
      <c r="O61" s="112">
        <v>407090.9</v>
      </c>
      <c r="P61" s="113">
        <v>197003</v>
      </c>
      <c r="Q61" s="112">
        <v>50084.7</v>
      </c>
      <c r="R61" s="112">
        <v>19008.5</v>
      </c>
      <c r="S61" s="112">
        <v>127909.8</v>
      </c>
      <c r="T61" s="112">
        <v>1233.9000000000001</v>
      </c>
      <c r="U61" s="112">
        <v>2803775.9</v>
      </c>
      <c r="V61" s="112">
        <v>2575721.9</v>
      </c>
      <c r="W61" s="112">
        <v>1055564</v>
      </c>
      <c r="X61" s="112">
        <v>880393.6</v>
      </c>
      <c r="Y61" s="112">
        <v>175170.4</v>
      </c>
      <c r="Z61" s="112">
        <v>83651.600000000006</v>
      </c>
      <c r="AA61" s="112">
        <v>1077280.8</v>
      </c>
      <c r="AB61" s="112">
        <v>402852.2</v>
      </c>
      <c r="AC61" s="112">
        <v>665145.30000000005</v>
      </c>
      <c r="AD61" s="112">
        <v>3611.8</v>
      </c>
      <c r="AE61" s="112">
        <v>5671.5</v>
      </c>
      <c r="AF61" s="112">
        <v>359225.5</v>
      </c>
      <c r="AG61" s="112">
        <v>295879.40000000002</v>
      </c>
      <c r="AH61" s="112">
        <v>63346.1</v>
      </c>
      <c r="AI61" s="112">
        <v>228054</v>
      </c>
      <c r="AJ61" s="112">
        <v>41355.1</v>
      </c>
      <c r="AK61" s="112">
        <v>186698.9</v>
      </c>
      <c r="AL61" s="112">
        <v>12750.7</v>
      </c>
      <c r="AM61" s="112">
        <v>161729</v>
      </c>
      <c r="AN61" s="112">
        <v>0</v>
      </c>
      <c r="AO61" s="112">
        <v>12219.2</v>
      </c>
      <c r="AP61" s="112">
        <v>0</v>
      </c>
      <c r="AQ61" s="112">
        <v>0</v>
      </c>
      <c r="AR61" s="113">
        <v>-285582.29999999981</v>
      </c>
      <c r="AS61" s="113">
        <v>-417987.69999999972</v>
      </c>
      <c r="AT61" s="113">
        <v>-644807.79999999981</v>
      </c>
      <c r="AU61" s="111">
        <v>-3.2903499699999998</v>
      </c>
      <c r="AV61" s="113">
        <v>-6660.7999999998137</v>
      </c>
      <c r="AW61" s="112">
        <v>638147</v>
      </c>
      <c r="AX61" s="112">
        <v>399617</v>
      </c>
      <c r="AY61" s="114">
        <v>238530</v>
      </c>
      <c r="AZ61" s="112">
        <v>4386302.1592715625</v>
      </c>
      <c r="BA61" s="112">
        <v>1141092.7168272512</v>
      </c>
      <c r="BB61" s="114">
        <v>5527394.8760988135</v>
      </c>
      <c r="BC61" s="110">
        <v>28.205402542663837</v>
      </c>
      <c r="BD61" s="110">
        <v>14.511965825165385</v>
      </c>
      <c r="BE61" s="110">
        <v>8.1338169716060413</v>
      </c>
      <c r="BF61" s="115">
        <v>29.412119315488017</v>
      </c>
      <c r="BG61" s="135">
        <v>19596936.678134654</v>
      </c>
    </row>
    <row r="62" spans="1:59" ht="14.5" hidden="1" outlineLevel="1" x14ac:dyDescent="0.25">
      <c r="A62" s="100"/>
      <c r="B62" s="99" t="s">
        <v>477</v>
      </c>
      <c r="C62" s="111">
        <v>506.68</v>
      </c>
      <c r="D62" s="112">
        <v>2366517.6</v>
      </c>
      <c r="E62" s="112">
        <v>2365228.2000000002</v>
      </c>
      <c r="F62" s="112">
        <v>2146150.5</v>
      </c>
      <c r="G62" s="113">
        <v>621348.5</v>
      </c>
      <c r="H62" s="112">
        <v>113354.1</v>
      </c>
      <c r="I62" s="112">
        <v>3696.3</v>
      </c>
      <c r="J62" s="112">
        <v>394413.9</v>
      </c>
      <c r="K62" s="112">
        <v>109884.2</v>
      </c>
      <c r="L62" s="112">
        <v>608049.6</v>
      </c>
      <c r="M62" s="112">
        <v>443486</v>
      </c>
      <c r="N62" s="112">
        <v>22926.1</v>
      </c>
      <c r="O62" s="112">
        <v>450340.3</v>
      </c>
      <c r="P62" s="113">
        <v>219077.69999999998</v>
      </c>
      <c r="Q62" s="112">
        <v>55475.5</v>
      </c>
      <c r="R62" s="112">
        <v>20215.400000000001</v>
      </c>
      <c r="S62" s="112">
        <v>143386.79999999999</v>
      </c>
      <c r="T62" s="112">
        <v>1289.4000000000001</v>
      </c>
      <c r="U62" s="112">
        <v>3127593.4</v>
      </c>
      <c r="V62" s="112">
        <v>2839864.4</v>
      </c>
      <c r="W62" s="112">
        <v>1160531</v>
      </c>
      <c r="X62" s="112">
        <v>965697.3</v>
      </c>
      <c r="Y62" s="112">
        <v>194833.7</v>
      </c>
      <c r="Z62" s="112">
        <v>96645.1</v>
      </c>
      <c r="AA62" s="112">
        <v>1205633.8999999999</v>
      </c>
      <c r="AB62" s="112">
        <v>447073</v>
      </c>
      <c r="AC62" s="112">
        <v>748755.4</v>
      </c>
      <c r="AD62" s="112">
        <v>3803.2</v>
      </c>
      <c r="AE62" s="112">
        <v>6002.3</v>
      </c>
      <c r="AF62" s="112">
        <v>377054.4</v>
      </c>
      <c r="AG62" s="112">
        <v>312482.5</v>
      </c>
      <c r="AH62" s="112">
        <v>64571.9</v>
      </c>
      <c r="AI62" s="112">
        <v>287729</v>
      </c>
      <c r="AJ62" s="112">
        <v>46313.7</v>
      </c>
      <c r="AK62" s="112">
        <v>241415.3</v>
      </c>
      <c r="AL62" s="112">
        <v>13468.6</v>
      </c>
      <c r="AM62" s="112">
        <v>213666.7</v>
      </c>
      <c r="AN62" s="112">
        <v>0</v>
      </c>
      <c r="AO62" s="112">
        <v>14280</v>
      </c>
      <c r="AP62" s="112">
        <v>0</v>
      </c>
      <c r="AQ62" s="112">
        <v>0</v>
      </c>
      <c r="AR62" s="113">
        <v>-384021.39999999991</v>
      </c>
      <c r="AS62" s="113">
        <v>-474636.19999999972</v>
      </c>
      <c r="AT62" s="113">
        <v>-761075.79999999981</v>
      </c>
      <c r="AU62" s="111">
        <v>-3.8836467799999999</v>
      </c>
      <c r="AV62" s="113">
        <v>-41057.499999999767</v>
      </c>
      <c r="AW62" s="112">
        <v>720018.3</v>
      </c>
      <c r="AX62" s="112">
        <v>482933.8</v>
      </c>
      <c r="AY62" s="114">
        <v>237084.5</v>
      </c>
      <c r="AZ62" s="112">
        <v>4339251.800908058</v>
      </c>
      <c r="BA62" s="112">
        <v>1117081.1388854533</v>
      </c>
      <c r="BB62" s="114">
        <v>5456332.9397935113</v>
      </c>
      <c r="BC62" s="110">
        <v>27.84278496894585</v>
      </c>
      <c r="BD62" s="110">
        <v>15.114434609531546</v>
      </c>
      <c r="BE62" s="110">
        <v>9.1996932849391495</v>
      </c>
      <c r="BF62" s="115">
        <v>28.332104388764908</v>
      </c>
      <c r="BG62" s="135">
        <v>19596936.678134654</v>
      </c>
    </row>
    <row r="63" spans="1:59" ht="14.5" collapsed="1" x14ac:dyDescent="0.25">
      <c r="A63" s="101">
        <v>2010</v>
      </c>
      <c r="B63" s="99" t="s">
        <v>478</v>
      </c>
      <c r="C63" s="116">
        <v>512.5</v>
      </c>
      <c r="D63" s="117">
        <v>2730099.8</v>
      </c>
      <c r="E63" s="117">
        <v>2728810.4</v>
      </c>
      <c r="F63" s="117">
        <v>2480607.4</v>
      </c>
      <c r="G63" s="118">
        <v>686661.7</v>
      </c>
      <c r="H63" s="117">
        <v>126123</v>
      </c>
      <c r="I63" s="117">
        <v>3990.3</v>
      </c>
      <c r="J63" s="117">
        <v>434303.2</v>
      </c>
      <c r="K63" s="117">
        <v>122245.2</v>
      </c>
      <c r="L63" s="117">
        <v>752171.4</v>
      </c>
      <c r="M63" s="117">
        <v>486881.5</v>
      </c>
      <c r="N63" s="117">
        <v>24723.599999999999</v>
      </c>
      <c r="O63" s="117">
        <v>530169.19999999995</v>
      </c>
      <c r="P63" s="118">
        <v>248203</v>
      </c>
      <c r="Q63" s="117">
        <v>61241.9</v>
      </c>
      <c r="R63" s="117">
        <v>25643.200000000001</v>
      </c>
      <c r="S63" s="117">
        <v>161317.9</v>
      </c>
      <c r="T63" s="117">
        <v>1289.4000000000001</v>
      </c>
      <c r="U63" s="117">
        <v>3724382.5</v>
      </c>
      <c r="V63" s="117">
        <v>3275676.9</v>
      </c>
      <c r="W63" s="117">
        <v>1349158.3</v>
      </c>
      <c r="X63" s="117">
        <v>1133809.1000000001</v>
      </c>
      <c r="Y63" s="117">
        <v>215349.2</v>
      </c>
      <c r="Z63" s="117">
        <v>120675.7</v>
      </c>
      <c r="AA63" s="117">
        <v>1404301.7</v>
      </c>
      <c r="AB63" s="117">
        <v>525665.69999999995</v>
      </c>
      <c r="AC63" s="117">
        <v>852993.8</v>
      </c>
      <c r="AD63" s="117">
        <v>3890.1</v>
      </c>
      <c r="AE63" s="117">
        <v>21752.1</v>
      </c>
      <c r="AF63" s="117">
        <v>401541.2</v>
      </c>
      <c r="AG63" s="117">
        <v>336638.8</v>
      </c>
      <c r="AH63" s="117">
        <v>64902.400000000001</v>
      </c>
      <c r="AI63" s="117">
        <v>448705.6</v>
      </c>
      <c r="AJ63" s="117">
        <v>64385.7</v>
      </c>
      <c r="AK63" s="117">
        <v>384319.9</v>
      </c>
      <c r="AL63" s="117">
        <v>18400</v>
      </c>
      <c r="AM63" s="117">
        <v>339641.7</v>
      </c>
      <c r="AN63" s="117">
        <v>0</v>
      </c>
      <c r="AO63" s="117">
        <v>26278.2</v>
      </c>
      <c r="AP63" s="117">
        <v>0</v>
      </c>
      <c r="AQ63" s="117">
        <v>0</v>
      </c>
      <c r="AR63" s="118">
        <v>-592741.5</v>
      </c>
      <c r="AS63" s="118">
        <v>-546866.5</v>
      </c>
      <c r="AT63" s="118">
        <v>-994282.70000000019</v>
      </c>
      <c r="AU63" s="116">
        <v>-5.0736638899999997</v>
      </c>
      <c r="AV63" s="118">
        <v>-18417.40000000014</v>
      </c>
      <c r="AW63" s="117">
        <v>975865.3</v>
      </c>
      <c r="AX63" s="117">
        <v>729450.3</v>
      </c>
      <c r="AY63" s="119">
        <v>246415</v>
      </c>
      <c r="AZ63" s="117">
        <v>4420051.5405248813</v>
      </c>
      <c r="BA63" s="117">
        <v>1141241.4864473299</v>
      </c>
      <c r="BB63" s="119">
        <v>5561293.026972211</v>
      </c>
      <c r="BC63" s="120">
        <v>28.378379326893686</v>
      </c>
      <c r="BD63" s="120">
        <v>15.669803306555053</v>
      </c>
      <c r="BE63" s="120">
        <v>12.047785102631106</v>
      </c>
      <c r="BF63" s="121">
        <v>30.322065474770415</v>
      </c>
      <c r="BG63" s="136">
        <v>19596936.678134654</v>
      </c>
    </row>
    <row r="64" spans="1:59" ht="14.5" hidden="1" outlineLevel="1" x14ac:dyDescent="0.25">
      <c r="A64" s="98"/>
      <c r="B64" s="99" t="s">
        <v>467</v>
      </c>
      <c r="C64" s="104">
        <v>503.84</v>
      </c>
      <c r="D64" s="105">
        <v>211210.4</v>
      </c>
      <c r="E64" s="105">
        <v>211210.4</v>
      </c>
      <c r="F64" s="105">
        <v>203685.6</v>
      </c>
      <c r="G64" s="106">
        <v>52878</v>
      </c>
      <c r="H64" s="105">
        <v>9547.6</v>
      </c>
      <c r="I64" s="105">
        <v>308.8</v>
      </c>
      <c r="J64" s="105">
        <v>33085.4</v>
      </c>
      <c r="K64" s="105">
        <v>9936.2000000000007</v>
      </c>
      <c r="L64" s="105">
        <v>46074.400000000001</v>
      </c>
      <c r="M64" s="105">
        <v>50558</v>
      </c>
      <c r="N64" s="105">
        <v>2990.5</v>
      </c>
      <c r="O64" s="105">
        <v>51184.7</v>
      </c>
      <c r="P64" s="106">
        <v>7524.8</v>
      </c>
      <c r="Q64" s="105">
        <v>5736.1</v>
      </c>
      <c r="R64" s="105">
        <v>1765.4</v>
      </c>
      <c r="S64" s="105">
        <v>23.3</v>
      </c>
      <c r="T64" s="105">
        <v>0</v>
      </c>
      <c r="U64" s="105">
        <v>347703.3</v>
      </c>
      <c r="V64" s="105">
        <v>346051.7</v>
      </c>
      <c r="W64" s="105">
        <v>174509.9</v>
      </c>
      <c r="X64" s="105">
        <v>159445.6</v>
      </c>
      <c r="Y64" s="105">
        <v>15064.3</v>
      </c>
      <c r="Z64" s="105">
        <v>2414</v>
      </c>
      <c r="AA64" s="105">
        <v>128699.1</v>
      </c>
      <c r="AB64" s="105">
        <v>40821.800000000003</v>
      </c>
      <c r="AC64" s="105">
        <v>86558.8</v>
      </c>
      <c r="AD64" s="105">
        <v>1318.5</v>
      </c>
      <c r="AE64" s="105">
        <v>0</v>
      </c>
      <c r="AF64" s="105">
        <v>40428.699999999997</v>
      </c>
      <c r="AG64" s="105">
        <v>22804.3</v>
      </c>
      <c r="AH64" s="105">
        <v>17624.400000000001</v>
      </c>
      <c r="AI64" s="105">
        <v>1651.6</v>
      </c>
      <c r="AJ64" s="105">
        <v>1538</v>
      </c>
      <c r="AK64" s="105">
        <v>113.6</v>
      </c>
      <c r="AL64" s="105">
        <v>0</v>
      </c>
      <c r="AM64" s="105">
        <v>113.6</v>
      </c>
      <c r="AN64" s="105">
        <v>0</v>
      </c>
      <c r="AO64" s="105">
        <v>0</v>
      </c>
      <c r="AP64" s="105">
        <v>0</v>
      </c>
      <c r="AQ64" s="105">
        <v>0</v>
      </c>
      <c r="AR64" s="106">
        <v>-96064.199999999983</v>
      </c>
      <c r="AS64" s="106">
        <v>-134841.30000000002</v>
      </c>
      <c r="AT64" s="106">
        <v>-136492.9</v>
      </c>
      <c r="AU64" s="104">
        <v>-0.63869076999999996</v>
      </c>
      <c r="AV64" s="106">
        <v>-8957.8999999999942</v>
      </c>
      <c r="AW64" s="105">
        <v>127535</v>
      </c>
      <c r="AX64" s="105">
        <v>134439</v>
      </c>
      <c r="AY64" s="107">
        <v>-6904</v>
      </c>
      <c r="AZ64" s="105">
        <v>4480622.445185706</v>
      </c>
      <c r="BA64" s="112">
        <v>1115019.818681275</v>
      </c>
      <c r="BB64" s="107">
        <v>5595642.2638669815</v>
      </c>
      <c r="BC64" s="110">
        <v>26.183669914670116</v>
      </c>
      <c r="BD64" s="108">
        <v>1.4999336822862475</v>
      </c>
      <c r="BE64" s="108">
        <v>0.47500268188423861</v>
      </c>
      <c r="BF64" s="109">
        <v>22.62035215056931</v>
      </c>
      <c r="BG64" s="137">
        <v>21370733.293318328</v>
      </c>
    </row>
    <row r="65" spans="1:59" ht="14.5" hidden="1" outlineLevel="1" x14ac:dyDescent="0.25">
      <c r="A65" s="100"/>
      <c r="B65" s="99" t="s">
        <v>468</v>
      </c>
      <c r="C65" s="111">
        <v>502.44</v>
      </c>
      <c r="D65" s="112">
        <v>389952.7</v>
      </c>
      <c r="E65" s="112">
        <v>389952.7</v>
      </c>
      <c r="F65" s="112">
        <v>375665.5</v>
      </c>
      <c r="G65" s="113">
        <v>107098.80000000002</v>
      </c>
      <c r="H65" s="112">
        <v>20102.8</v>
      </c>
      <c r="I65" s="112">
        <v>597.29999999999995</v>
      </c>
      <c r="J65" s="112">
        <v>66958.600000000006</v>
      </c>
      <c r="K65" s="112">
        <v>19440.099999999999</v>
      </c>
      <c r="L65" s="112">
        <v>74597.7</v>
      </c>
      <c r="M65" s="112">
        <v>98808.2</v>
      </c>
      <c r="N65" s="112">
        <v>4726.3</v>
      </c>
      <c r="O65" s="112">
        <v>90434.5</v>
      </c>
      <c r="P65" s="113">
        <v>14287.2</v>
      </c>
      <c r="Q65" s="112">
        <v>10854.3</v>
      </c>
      <c r="R65" s="112">
        <v>2753.2</v>
      </c>
      <c r="S65" s="112">
        <v>679.7</v>
      </c>
      <c r="T65" s="112">
        <v>0</v>
      </c>
      <c r="U65" s="112">
        <v>620879.69999999995</v>
      </c>
      <c r="V65" s="112">
        <v>599936.4</v>
      </c>
      <c r="W65" s="112">
        <v>290116.5</v>
      </c>
      <c r="X65" s="112">
        <v>242110.1</v>
      </c>
      <c r="Y65" s="112">
        <v>48006.400000000001</v>
      </c>
      <c r="Z65" s="112">
        <v>9287.4</v>
      </c>
      <c r="AA65" s="112">
        <v>241969</v>
      </c>
      <c r="AB65" s="112">
        <v>82841.5</v>
      </c>
      <c r="AC65" s="112">
        <v>156672.1</v>
      </c>
      <c r="AD65" s="112">
        <v>1713.6</v>
      </c>
      <c r="AE65" s="112">
        <v>741.8</v>
      </c>
      <c r="AF65" s="112">
        <v>58563.5</v>
      </c>
      <c r="AG65" s="112">
        <v>34973.199999999997</v>
      </c>
      <c r="AH65" s="112">
        <v>23590.3</v>
      </c>
      <c r="AI65" s="112">
        <v>20943.3</v>
      </c>
      <c r="AJ65" s="112">
        <v>3332</v>
      </c>
      <c r="AK65" s="112">
        <v>17611.3</v>
      </c>
      <c r="AL65" s="112">
        <v>560.29999999999995</v>
      </c>
      <c r="AM65" s="112">
        <v>17051</v>
      </c>
      <c r="AN65" s="112">
        <v>0</v>
      </c>
      <c r="AO65" s="112">
        <v>0</v>
      </c>
      <c r="AP65" s="112">
        <v>0</v>
      </c>
      <c r="AQ65" s="112">
        <v>0</v>
      </c>
      <c r="AR65" s="113">
        <v>-172363.49999999994</v>
      </c>
      <c r="AS65" s="113">
        <v>-209983.7</v>
      </c>
      <c r="AT65" s="113">
        <v>-230926.99999999994</v>
      </c>
      <c r="AU65" s="111">
        <v>-1.08057593</v>
      </c>
      <c r="AV65" s="113">
        <v>5.8207660913467407E-11</v>
      </c>
      <c r="AW65" s="112">
        <v>230927</v>
      </c>
      <c r="AX65" s="112">
        <v>363895.1</v>
      </c>
      <c r="AY65" s="114">
        <v>-132968.1</v>
      </c>
      <c r="AZ65" s="112">
        <v>4609942.5417527137</v>
      </c>
      <c r="BA65" s="112">
        <v>985951.87771680823</v>
      </c>
      <c r="BB65" s="114">
        <v>5595894.4194695223</v>
      </c>
      <c r="BC65" s="110">
        <v>26.184849825528016</v>
      </c>
      <c r="BD65" s="110">
        <v>5.2887841153413717</v>
      </c>
      <c r="BE65" s="110">
        <v>3.3731655262686155</v>
      </c>
      <c r="BF65" s="115">
        <v>19.857479592882495</v>
      </c>
      <c r="BG65" s="135">
        <v>21370733.293318328</v>
      </c>
    </row>
    <row r="66" spans="1:59" ht="14.5" hidden="1" outlineLevel="1" x14ac:dyDescent="0.25">
      <c r="A66" s="100"/>
      <c r="B66" s="99" t="s">
        <v>469</v>
      </c>
      <c r="C66" s="111">
        <v>500.34</v>
      </c>
      <c r="D66" s="112">
        <v>671467.2</v>
      </c>
      <c r="E66" s="112">
        <v>671451.7</v>
      </c>
      <c r="F66" s="112">
        <v>635879.5</v>
      </c>
      <c r="G66" s="113">
        <v>175101.6</v>
      </c>
      <c r="H66" s="112">
        <v>31920</v>
      </c>
      <c r="I66" s="112">
        <v>932.3</v>
      </c>
      <c r="J66" s="112">
        <v>108389.4</v>
      </c>
      <c r="K66" s="112">
        <v>33859.9</v>
      </c>
      <c r="L66" s="112">
        <v>181791.9</v>
      </c>
      <c r="M66" s="112">
        <v>140663.20000000001</v>
      </c>
      <c r="N66" s="112">
        <v>6751.3</v>
      </c>
      <c r="O66" s="112">
        <v>131571.5</v>
      </c>
      <c r="P66" s="113">
        <v>35572.199999999997</v>
      </c>
      <c r="Q66" s="112">
        <v>16034.9</v>
      </c>
      <c r="R66" s="112">
        <v>4470.3</v>
      </c>
      <c r="S66" s="112">
        <v>15067</v>
      </c>
      <c r="T66" s="112">
        <v>15.5</v>
      </c>
      <c r="U66" s="112">
        <v>987650</v>
      </c>
      <c r="V66" s="112">
        <v>934509.4</v>
      </c>
      <c r="W66" s="112">
        <v>391579.2</v>
      </c>
      <c r="X66" s="112">
        <v>326493</v>
      </c>
      <c r="Y66" s="112">
        <v>65086.2</v>
      </c>
      <c r="Z66" s="112">
        <v>20712.8</v>
      </c>
      <c r="AA66" s="112">
        <v>356460.5</v>
      </c>
      <c r="AB66" s="112">
        <v>124536.5</v>
      </c>
      <c r="AC66" s="112">
        <v>229263.8</v>
      </c>
      <c r="AD66" s="112">
        <v>1918.4</v>
      </c>
      <c r="AE66" s="112">
        <v>741.8</v>
      </c>
      <c r="AF66" s="112">
        <v>165756.9</v>
      </c>
      <c r="AG66" s="112">
        <v>137639.5</v>
      </c>
      <c r="AH66" s="112">
        <v>28117.4</v>
      </c>
      <c r="AI66" s="112">
        <v>53140.6</v>
      </c>
      <c r="AJ66" s="112">
        <v>7502.4</v>
      </c>
      <c r="AK66" s="112">
        <v>45638.2</v>
      </c>
      <c r="AL66" s="112">
        <v>859</v>
      </c>
      <c r="AM66" s="112">
        <v>43683.8</v>
      </c>
      <c r="AN66" s="112">
        <v>0</v>
      </c>
      <c r="AO66" s="112">
        <v>1095.4000000000001</v>
      </c>
      <c r="AP66" s="112">
        <v>0</v>
      </c>
      <c r="AQ66" s="112">
        <v>0</v>
      </c>
      <c r="AR66" s="113">
        <v>-150425.90000000002</v>
      </c>
      <c r="AS66" s="113">
        <v>-263057.70000000007</v>
      </c>
      <c r="AT66" s="113">
        <v>-316182.80000000005</v>
      </c>
      <c r="AU66" s="111">
        <v>-1.4795131100000001</v>
      </c>
      <c r="AV66" s="113">
        <v>-15704.300000000047</v>
      </c>
      <c r="AW66" s="112">
        <v>300478.5</v>
      </c>
      <c r="AX66" s="112">
        <v>436014.3</v>
      </c>
      <c r="AY66" s="114">
        <v>-135535.79999999999</v>
      </c>
      <c r="AZ66" s="112">
        <v>4682373.0479590334</v>
      </c>
      <c r="BA66" s="112">
        <v>980167.09801091999</v>
      </c>
      <c r="BB66" s="114">
        <v>5662540.1459699534</v>
      </c>
      <c r="BC66" s="110">
        <v>26.496704948072026</v>
      </c>
      <c r="BD66" s="110">
        <v>4.3094312140502522</v>
      </c>
      <c r="BE66" s="110">
        <v>5.3805092897281419</v>
      </c>
      <c r="BF66" s="115">
        <v>28.589048711273122</v>
      </c>
      <c r="BG66" s="135">
        <v>21370733.293318328</v>
      </c>
    </row>
    <row r="67" spans="1:59" ht="14.5" hidden="1" outlineLevel="1" x14ac:dyDescent="0.25">
      <c r="A67" s="100"/>
      <c r="B67" s="99" t="s">
        <v>470</v>
      </c>
      <c r="C67" s="111">
        <v>501.23</v>
      </c>
      <c r="D67" s="112">
        <v>879415.4</v>
      </c>
      <c r="E67" s="112">
        <v>879399.9</v>
      </c>
      <c r="F67" s="112">
        <v>836596.8</v>
      </c>
      <c r="G67" s="113">
        <v>229991</v>
      </c>
      <c r="H67" s="112">
        <v>41725.5</v>
      </c>
      <c r="I67" s="112">
        <v>1224.3</v>
      </c>
      <c r="J67" s="112">
        <v>141962</v>
      </c>
      <c r="K67" s="112">
        <v>45079.199999999997</v>
      </c>
      <c r="L67" s="112">
        <v>239122.8</v>
      </c>
      <c r="M67" s="112">
        <v>181324.2</v>
      </c>
      <c r="N67" s="112">
        <v>9089.4</v>
      </c>
      <c r="O67" s="112">
        <v>177069.4</v>
      </c>
      <c r="P67" s="113">
        <v>42803.1</v>
      </c>
      <c r="Q67" s="112">
        <v>21889.9</v>
      </c>
      <c r="R67" s="112">
        <v>5537.6</v>
      </c>
      <c r="S67" s="112">
        <v>15375.6</v>
      </c>
      <c r="T67" s="112">
        <v>15.5</v>
      </c>
      <c r="U67" s="112">
        <v>1249740.6000001</v>
      </c>
      <c r="V67" s="112">
        <v>1185643.1000000001</v>
      </c>
      <c r="W67" s="112">
        <v>503805.2</v>
      </c>
      <c r="X67" s="112">
        <v>419422.3</v>
      </c>
      <c r="Y67" s="112">
        <v>84382.9</v>
      </c>
      <c r="Z67" s="112">
        <v>30660.799999999999</v>
      </c>
      <c r="AA67" s="112">
        <v>476386.9</v>
      </c>
      <c r="AB67" s="112">
        <v>168484.1</v>
      </c>
      <c r="AC67" s="112">
        <v>304446.59999999998</v>
      </c>
      <c r="AD67" s="112">
        <v>2165.6999999999998</v>
      </c>
      <c r="AE67" s="112">
        <v>1290.5</v>
      </c>
      <c r="AF67" s="112">
        <v>174790.2</v>
      </c>
      <c r="AG67" s="112">
        <v>143871.6</v>
      </c>
      <c r="AH67" s="112">
        <v>30918.6</v>
      </c>
      <c r="AI67" s="112">
        <v>64097.500000100001</v>
      </c>
      <c r="AJ67" s="112">
        <v>10178.5</v>
      </c>
      <c r="AK67" s="112">
        <v>53919.000000100001</v>
      </c>
      <c r="AL67" s="112">
        <v>1099.9000000000001</v>
      </c>
      <c r="AM67" s="112">
        <v>50400.2</v>
      </c>
      <c r="AN67" s="112">
        <v>9.9999999999999995E-8</v>
      </c>
      <c r="AO67" s="112">
        <v>2418.9</v>
      </c>
      <c r="AP67" s="112">
        <v>0</v>
      </c>
      <c r="AQ67" s="112">
        <v>0</v>
      </c>
      <c r="AR67" s="113">
        <v>-195535.0000001</v>
      </c>
      <c r="AS67" s="113">
        <v>-306243.20000000007</v>
      </c>
      <c r="AT67" s="113">
        <v>-370325.20000009995</v>
      </c>
      <c r="AU67" s="111">
        <v>-1.7328614600000001</v>
      </c>
      <c r="AV67" s="113">
        <v>-4150.0000000999426</v>
      </c>
      <c r="AW67" s="112">
        <v>366175.2</v>
      </c>
      <c r="AX67" s="112">
        <v>503629.2</v>
      </c>
      <c r="AY67" s="114">
        <v>-137454</v>
      </c>
      <c r="AZ67" s="112">
        <v>4755181.7794192163</v>
      </c>
      <c r="BA67" s="112">
        <v>981358.80830937624</v>
      </c>
      <c r="BB67" s="114">
        <v>5736540.5877285926</v>
      </c>
      <c r="BC67" s="110">
        <v>26.842974964841996</v>
      </c>
      <c r="BD67" s="110">
        <v>2.2983870029616993</v>
      </c>
      <c r="BE67" s="110">
        <v>5.1288643419358282</v>
      </c>
      <c r="BF67" s="115">
        <v>28.582801177341338</v>
      </c>
      <c r="BG67" s="135">
        <v>21370733.293318328</v>
      </c>
    </row>
    <row r="68" spans="1:59" ht="14.5" hidden="1" outlineLevel="1" x14ac:dyDescent="0.25">
      <c r="A68" s="100"/>
      <c r="B68" s="99" t="s">
        <v>471</v>
      </c>
      <c r="C68" s="111">
        <v>509.62</v>
      </c>
      <c r="D68" s="112">
        <v>1107253.6000000001</v>
      </c>
      <c r="E68" s="112">
        <v>1107238.1000000001</v>
      </c>
      <c r="F68" s="112">
        <v>1018065.8</v>
      </c>
      <c r="G68" s="113">
        <v>299605.09999999998</v>
      </c>
      <c r="H68" s="112">
        <v>54087.4</v>
      </c>
      <c r="I68" s="112">
        <v>1589.5</v>
      </c>
      <c r="J68" s="112">
        <v>185698</v>
      </c>
      <c r="K68" s="112">
        <v>58230.2</v>
      </c>
      <c r="L68" s="112">
        <v>270616.3</v>
      </c>
      <c r="M68" s="112">
        <v>222480.4</v>
      </c>
      <c r="N68" s="112">
        <v>11345.5</v>
      </c>
      <c r="O68" s="112">
        <v>214018.5</v>
      </c>
      <c r="P68" s="113">
        <v>89172.3</v>
      </c>
      <c r="Q68" s="112">
        <v>27284.5</v>
      </c>
      <c r="R68" s="112">
        <v>6718</v>
      </c>
      <c r="S68" s="112">
        <v>55169.8</v>
      </c>
      <c r="T68" s="112">
        <v>15.5</v>
      </c>
      <c r="U68" s="112">
        <v>1540700</v>
      </c>
      <c r="V68" s="112">
        <v>1440604.9</v>
      </c>
      <c r="W68" s="112">
        <v>616608</v>
      </c>
      <c r="X68" s="112">
        <v>512428.6</v>
      </c>
      <c r="Y68" s="112">
        <v>104179.4</v>
      </c>
      <c r="Z68" s="112">
        <v>41543.800000000003</v>
      </c>
      <c r="AA68" s="112">
        <v>590704.9</v>
      </c>
      <c r="AB68" s="112">
        <v>211183.8</v>
      </c>
      <c r="AC68" s="112">
        <v>375299.8</v>
      </c>
      <c r="AD68" s="112">
        <v>2389.1999999999998</v>
      </c>
      <c r="AE68" s="112">
        <v>1832.1</v>
      </c>
      <c r="AF68" s="112">
        <v>191748.2</v>
      </c>
      <c r="AG68" s="112">
        <v>159804.1</v>
      </c>
      <c r="AH68" s="112">
        <v>31944.1</v>
      </c>
      <c r="AI68" s="112">
        <v>100095.1</v>
      </c>
      <c r="AJ68" s="112">
        <v>14344.7</v>
      </c>
      <c r="AK68" s="112">
        <v>85750.399999999994</v>
      </c>
      <c r="AL68" s="112">
        <v>1410.1</v>
      </c>
      <c r="AM68" s="112">
        <v>71193.100000000006</v>
      </c>
      <c r="AN68" s="112">
        <v>0</v>
      </c>
      <c r="AO68" s="112">
        <v>13147.2</v>
      </c>
      <c r="AP68" s="112">
        <v>0</v>
      </c>
      <c r="AQ68" s="112">
        <v>0</v>
      </c>
      <c r="AR68" s="113">
        <v>-241698.19999999995</v>
      </c>
      <c r="AS68" s="113">
        <v>-333366.79999999981</v>
      </c>
      <c r="AT68" s="113">
        <v>-433446.39999999991</v>
      </c>
      <c r="AU68" s="111">
        <v>-2.0282242699999999</v>
      </c>
      <c r="AV68" s="113">
        <v>-12294.399999999907</v>
      </c>
      <c r="AW68" s="112">
        <v>421152</v>
      </c>
      <c r="AX68" s="112">
        <v>556722</v>
      </c>
      <c r="AY68" s="114">
        <v>-135570</v>
      </c>
      <c r="AZ68" s="112">
        <v>4867028.8847944625</v>
      </c>
      <c r="BA68" s="112">
        <v>998970.14173367713</v>
      </c>
      <c r="BB68" s="114">
        <v>5865999.0265281396</v>
      </c>
      <c r="BC68" s="110">
        <v>27.448749399545292</v>
      </c>
      <c r="BD68" s="110">
        <v>6.061342765877753</v>
      </c>
      <c r="BE68" s="110">
        <v>6.4967287596547036</v>
      </c>
      <c r="BF68" s="115">
        <v>26.581415464501408</v>
      </c>
      <c r="BG68" s="135">
        <v>21370733.293318328</v>
      </c>
    </row>
    <row r="69" spans="1:59" ht="14.5" hidden="1" outlineLevel="1" x14ac:dyDescent="0.25">
      <c r="A69" s="100"/>
      <c r="B69" s="99" t="s">
        <v>472</v>
      </c>
      <c r="C69" s="111">
        <v>505.2</v>
      </c>
      <c r="D69" s="112">
        <v>1387734.9</v>
      </c>
      <c r="E69" s="112">
        <v>1387681.4</v>
      </c>
      <c r="F69" s="112">
        <v>1275443.5</v>
      </c>
      <c r="G69" s="113">
        <v>367252.19999999995</v>
      </c>
      <c r="H69" s="112">
        <v>66542.8</v>
      </c>
      <c r="I69" s="112">
        <v>1958.4</v>
      </c>
      <c r="J69" s="112">
        <v>228847.4</v>
      </c>
      <c r="K69" s="112">
        <v>69903.600000000006</v>
      </c>
      <c r="L69" s="112">
        <v>372897.7</v>
      </c>
      <c r="M69" s="112">
        <v>260860.7</v>
      </c>
      <c r="N69" s="112">
        <v>13593.5</v>
      </c>
      <c r="O69" s="112">
        <v>260839.4</v>
      </c>
      <c r="P69" s="113">
        <v>112237.9</v>
      </c>
      <c r="Q69" s="112">
        <v>32694.6</v>
      </c>
      <c r="R69" s="112">
        <v>8355.4</v>
      </c>
      <c r="S69" s="112">
        <v>71187.899999999994</v>
      </c>
      <c r="T69" s="112">
        <v>53.5</v>
      </c>
      <c r="U69" s="112">
        <v>1837870.1</v>
      </c>
      <c r="V69" s="112">
        <v>1722172.1</v>
      </c>
      <c r="W69" s="112">
        <v>739417.59999999998</v>
      </c>
      <c r="X69" s="112">
        <v>615503.19999999995</v>
      </c>
      <c r="Y69" s="112">
        <v>123914.4</v>
      </c>
      <c r="Z69" s="112">
        <v>52883.7</v>
      </c>
      <c r="AA69" s="112">
        <v>701903.2</v>
      </c>
      <c r="AB69" s="112">
        <v>254142.6</v>
      </c>
      <c r="AC69" s="112">
        <v>442926.1</v>
      </c>
      <c r="AD69" s="112">
        <v>2613.4</v>
      </c>
      <c r="AE69" s="112">
        <v>2221.1</v>
      </c>
      <c r="AF69" s="112">
        <v>227967.6</v>
      </c>
      <c r="AG69" s="112">
        <v>195619.9</v>
      </c>
      <c r="AH69" s="112">
        <v>32347.7</v>
      </c>
      <c r="AI69" s="112">
        <v>115698</v>
      </c>
      <c r="AJ69" s="112">
        <v>18027.400000000001</v>
      </c>
      <c r="AK69" s="112">
        <v>97670.6</v>
      </c>
      <c r="AL69" s="112">
        <v>1863.1</v>
      </c>
      <c r="AM69" s="112">
        <v>81530.600000000006</v>
      </c>
      <c r="AN69" s="112">
        <v>0</v>
      </c>
      <c r="AO69" s="112">
        <v>14276.9</v>
      </c>
      <c r="AP69" s="112">
        <v>0</v>
      </c>
      <c r="AQ69" s="112">
        <v>0</v>
      </c>
      <c r="AR69" s="113">
        <v>-222167.60000000009</v>
      </c>
      <c r="AS69" s="113">
        <v>-334490.70000000019</v>
      </c>
      <c r="AT69" s="113">
        <v>-450135.20000000019</v>
      </c>
      <c r="AU69" s="111">
        <v>-2.1063161199999998</v>
      </c>
      <c r="AV69" s="113">
        <v>14569.499999999825</v>
      </c>
      <c r="AW69" s="112">
        <v>464704.7</v>
      </c>
      <c r="AX69" s="112">
        <v>601149.9</v>
      </c>
      <c r="AY69" s="114">
        <v>-136445.20000000001</v>
      </c>
      <c r="AZ69" s="112">
        <v>5039895.0434901994</v>
      </c>
      <c r="BA69" s="112">
        <v>989740.28411197651</v>
      </c>
      <c r="BB69" s="114">
        <v>6029635.327602176</v>
      </c>
      <c r="BC69" s="110">
        <v>28.214452189562316</v>
      </c>
      <c r="BD69" s="110">
        <v>9.5877755989442814</v>
      </c>
      <c r="BE69" s="110">
        <v>6.295221844024776</v>
      </c>
      <c r="BF69" s="115">
        <v>29.236708642915193</v>
      </c>
      <c r="BG69" s="135">
        <v>21370733.293318328</v>
      </c>
    </row>
    <row r="70" spans="1:59" ht="14.5" hidden="1" outlineLevel="1" x14ac:dyDescent="0.25">
      <c r="A70" s="100"/>
      <c r="B70" s="99" t="s">
        <v>473</v>
      </c>
      <c r="C70" s="111">
        <v>506.91</v>
      </c>
      <c r="D70" s="112">
        <v>1605925.6</v>
      </c>
      <c r="E70" s="112">
        <v>1605847.1</v>
      </c>
      <c r="F70" s="112">
        <v>1474483.2</v>
      </c>
      <c r="G70" s="113">
        <v>432494.4</v>
      </c>
      <c r="H70" s="112">
        <v>78071</v>
      </c>
      <c r="I70" s="112">
        <v>2276.6999999999998</v>
      </c>
      <c r="J70" s="112">
        <v>270402.2</v>
      </c>
      <c r="K70" s="112">
        <v>81744.5</v>
      </c>
      <c r="L70" s="112">
        <v>414424.3</v>
      </c>
      <c r="M70" s="112">
        <v>299011.5</v>
      </c>
      <c r="N70" s="112">
        <v>15623.9</v>
      </c>
      <c r="O70" s="112">
        <v>312929.09999999998</v>
      </c>
      <c r="P70" s="113">
        <v>131363.90000000002</v>
      </c>
      <c r="Q70" s="112">
        <v>38237.1</v>
      </c>
      <c r="R70" s="112">
        <v>11935.7</v>
      </c>
      <c r="S70" s="112">
        <v>81191.100000000006</v>
      </c>
      <c r="T70" s="112">
        <v>78.5</v>
      </c>
      <c r="U70" s="112">
        <v>2145235.8000000101</v>
      </c>
      <c r="V70" s="112">
        <v>2008717</v>
      </c>
      <c r="W70" s="112">
        <v>849171.2</v>
      </c>
      <c r="X70" s="112">
        <v>706191.3</v>
      </c>
      <c r="Y70" s="112">
        <v>142979.9</v>
      </c>
      <c r="Z70" s="112">
        <v>61286.5</v>
      </c>
      <c r="AA70" s="112">
        <v>825780.6</v>
      </c>
      <c r="AB70" s="112">
        <v>297035.2</v>
      </c>
      <c r="AC70" s="112">
        <v>523592.4</v>
      </c>
      <c r="AD70" s="112">
        <v>2799.1</v>
      </c>
      <c r="AE70" s="112">
        <v>2353.9</v>
      </c>
      <c r="AF70" s="112">
        <v>272478.7</v>
      </c>
      <c r="AG70" s="112">
        <v>222632.4</v>
      </c>
      <c r="AH70" s="112">
        <v>49846.3</v>
      </c>
      <c r="AI70" s="112">
        <v>136518.80000001</v>
      </c>
      <c r="AJ70" s="112">
        <v>21682.7</v>
      </c>
      <c r="AK70" s="112">
        <v>114836.10000001</v>
      </c>
      <c r="AL70" s="112">
        <v>2239.5</v>
      </c>
      <c r="AM70" s="112">
        <v>96131.9</v>
      </c>
      <c r="AN70" s="112">
        <v>1E-8</v>
      </c>
      <c r="AO70" s="112">
        <v>16464.7</v>
      </c>
      <c r="AP70" s="112">
        <v>0</v>
      </c>
      <c r="AQ70" s="112">
        <v>0</v>
      </c>
      <c r="AR70" s="113">
        <v>-266831.50000001001</v>
      </c>
      <c r="AS70" s="113">
        <v>-402869.89999999991</v>
      </c>
      <c r="AT70" s="113">
        <v>-539310.20000000997</v>
      </c>
      <c r="AU70" s="111">
        <v>-2.5235923900000001</v>
      </c>
      <c r="AV70" s="113">
        <v>-8547.2000000099652</v>
      </c>
      <c r="AW70" s="112">
        <v>530763</v>
      </c>
      <c r="AX70" s="112">
        <v>672613</v>
      </c>
      <c r="AY70" s="114">
        <v>-141850</v>
      </c>
      <c r="AZ70" s="112">
        <v>4964320.8883600421</v>
      </c>
      <c r="BA70" s="112">
        <v>989365.45953476976</v>
      </c>
      <c r="BB70" s="114">
        <v>5953686.347894812</v>
      </c>
      <c r="BC70" s="110">
        <v>27.859064385760984</v>
      </c>
      <c r="BD70" s="110">
        <v>8.2433836841063091</v>
      </c>
      <c r="BE70" s="110">
        <v>6.3638132460780943</v>
      </c>
      <c r="BF70" s="115">
        <v>28.106410435873396</v>
      </c>
      <c r="BG70" s="135">
        <v>21370733.293318328</v>
      </c>
    </row>
    <row r="71" spans="1:59" ht="14.5" hidden="1" outlineLevel="1" x14ac:dyDescent="0.25">
      <c r="A71" s="100"/>
      <c r="B71" s="99" t="s">
        <v>474</v>
      </c>
      <c r="C71" s="111">
        <v>516.48</v>
      </c>
      <c r="D71" s="112">
        <v>1826439.9</v>
      </c>
      <c r="E71" s="112">
        <v>1826361.4</v>
      </c>
      <c r="F71" s="112">
        <v>1670974.1</v>
      </c>
      <c r="G71" s="113">
        <v>504941.1</v>
      </c>
      <c r="H71" s="112">
        <v>91506.2</v>
      </c>
      <c r="I71" s="112">
        <v>2563.8000000000002</v>
      </c>
      <c r="J71" s="112">
        <v>316021.09999999998</v>
      </c>
      <c r="K71" s="112">
        <v>94850</v>
      </c>
      <c r="L71" s="112">
        <v>447600.9</v>
      </c>
      <c r="M71" s="112">
        <v>347370.4</v>
      </c>
      <c r="N71" s="112">
        <v>17887.3</v>
      </c>
      <c r="O71" s="112">
        <v>353174.4</v>
      </c>
      <c r="P71" s="113">
        <v>155387.29999999999</v>
      </c>
      <c r="Q71" s="112">
        <v>43663.1</v>
      </c>
      <c r="R71" s="112">
        <v>13224.9</v>
      </c>
      <c r="S71" s="112">
        <v>98499.3</v>
      </c>
      <c r="T71" s="112">
        <v>78.5</v>
      </c>
      <c r="U71" s="112">
        <v>2410505.2999999998</v>
      </c>
      <c r="V71" s="112">
        <v>2250367.2000000002</v>
      </c>
      <c r="W71" s="112">
        <v>959030.8</v>
      </c>
      <c r="X71" s="112">
        <v>796568.3</v>
      </c>
      <c r="Y71" s="112">
        <v>162462.5</v>
      </c>
      <c r="Z71" s="112">
        <v>70543.899999999994</v>
      </c>
      <c r="AA71" s="112">
        <v>937875.4</v>
      </c>
      <c r="AB71" s="112">
        <v>340597.2</v>
      </c>
      <c r="AC71" s="112">
        <v>591268.69999999995</v>
      </c>
      <c r="AD71" s="112">
        <v>3007.2</v>
      </c>
      <c r="AE71" s="112">
        <v>3002.3</v>
      </c>
      <c r="AF71" s="112">
        <v>282917.09999999998</v>
      </c>
      <c r="AG71" s="112">
        <v>232764.9</v>
      </c>
      <c r="AH71" s="112">
        <v>50152.2</v>
      </c>
      <c r="AI71" s="112">
        <v>160138.1</v>
      </c>
      <c r="AJ71" s="112">
        <v>25432.7</v>
      </c>
      <c r="AK71" s="112">
        <v>134705.4</v>
      </c>
      <c r="AL71" s="112">
        <v>2572</v>
      </c>
      <c r="AM71" s="112">
        <v>115596</v>
      </c>
      <c r="AN71" s="112">
        <v>0</v>
      </c>
      <c r="AO71" s="112">
        <v>16537.400000000001</v>
      </c>
      <c r="AP71" s="112">
        <v>0</v>
      </c>
      <c r="AQ71" s="112">
        <v>0</v>
      </c>
      <c r="AR71" s="113">
        <v>-301148.29999999981</v>
      </c>
      <c r="AS71" s="113">
        <v>-424005.80000000028</v>
      </c>
      <c r="AT71" s="113">
        <v>-584065.39999999991</v>
      </c>
      <c r="AU71" s="111">
        <v>-2.7330152499999998</v>
      </c>
      <c r="AV71" s="113">
        <v>-13896.399999999907</v>
      </c>
      <c r="AW71" s="112">
        <v>570169</v>
      </c>
      <c r="AX71" s="112">
        <v>708505</v>
      </c>
      <c r="AY71" s="114">
        <v>-138336</v>
      </c>
      <c r="AZ71" s="112">
        <v>5191234.6129905386</v>
      </c>
      <c r="BA71" s="112">
        <v>1011756.4451889284</v>
      </c>
      <c r="BB71" s="114">
        <v>6202991.058179467</v>
      </c>
      <c r="BC71" s="110">
        <v>29.025635073172079</v>
      </c>
      <c r="BD71" s="110">
        <v>8.3752185544858868</v>
      </c>
      <c r="BE71" s="110">
        <v>6.6433415433685221</v>
      </c>
      <c r="BF71" s="115">
        <v>26.786824523492015</v>
      </c>
      <c r="BG71" s="135">
        <v>21370733.293318328</v>
      </c>
    </row>
    <row r="72" spans="1:59" ht="14.5" hidden="1" outlineLevel="1" x14ac:dyDescent="0.25">
      <c r="A72" s="100"/>
      <c r="B72" s="99" t="s">
        <v>475</v>
      </c>
      <c r="C72" s="111">
        <v>515.86</v>
      </c>
      <c r="D72" s="112">
        <v>2107978.2999999998</v>
      </c>
      <c r="E72" s="112">
        <v>2107814.7999999998</v>
      </c>
      <c r="F72" s="112">
        <v>1927473.6</v>
      </c>
      <c r="G72" s="113">
        <v>575120.1</v>
      </c>
      <c r="H72" s="112">
        <v>104762.5</v>
      </c>
      <c r="I72" s="112">
        <v>2912.6</v>
      </c>
      <c r="J72" s="112">
        <v>360428.6</v>
      </c>
      <c r="K72" s="112">
        <v>107016.4</v>
      </c>
      <c r="L72" s="112">
        <v>553533.5</v>
      </c>
      <c r="M72" s="112">
        <v>390813.6</v>
      </c>
      <c r="N72" s="112">
        <v>20048</v>
      </c>
      <c r="O72" s="112">
        <v>387958.4</v>
      </c>
      <c r="P72" s="113">
        <v>180341.2</v>
      </c>
      <c r="Q72" s="112">
        <v>49632.7</v>
      </c>
      <c r="R72" s="112">
        <v>14585.8</v>
      </c>
      <c r="S72" s="112">
        <v>116122.7</v>
      </c>
      <c r="T72" s="112">
        <v>163.5</v>
      </c>
      <c r="U72" s="112">
        <v>2777615.3</v>
      </c>
      <c r="V72" s="112">
        <v>2590648.9</v>
      </c>
      <c r="W72" s="112">
        <v>1074283.6000000001</v>
      </c>
      <c r="X72" s="112">
        <v>892549.5</v>
      </c>
      <c r="Y72" s="112">
        <v>181734.1</v>
      </c>
      <c r="Z72" s="112">
        <v>81170.899999999994</v>
      </c>
      <c r="AA72" s="112">
        <v>1058539.3999999999</v>
      </c>
      <c r="AB72" s="112">
        <v>386952.4</v>
      </c>
      <c r="AC72" s="112">
        <v>665392</v>
      </c>
      <c r="AD72" s="112">
        <v>3115.8</v>
      </c>
      <c r="AE72" s="112">
        <v>3079.2</v>
      </c>
      <c r="AF72" s="112">
        <v>376655</v>
      </c>
      <c r="AG72" s="112">
        <v>321965.3</v>
      </c>
      <c r="AH72" s="112">
        <v>54689.7</v>
      </c>
      <c r="AI72" s="112">
        <v>186966.39999999999</v>
      </c>
      <c r="AJ72" s="112">
        <v>33240.5</v>
      </c>
      <c r="AK72" s="112">
        <v>153725.9</v>
      </c>
      <c r="AL72" s="112">
        <v>2850.9</v>
      </c>
      <c r="AM72" s="112">
        <v>129186.6</v>
      </c>
      <c r="AN72" s="112">
        <v>0</v>
      </c>
      <c r="AO72" s="112">
        <v>21688.400000000001</v>
      </c>
      <c r="AP72" s="112">
        <v>0</v>
      </c>
      <c r="AQ72" s="112">
        <v>0</v>
      </c>
      <c r="AR72" s="113">
        <v>-292982</v>
      </c>
      <c r="AS72" s="113">
        <v>-482834.10000000009</v>
      </c>
      <c r="AT72" s="113">
        <v>-669637</v>
      </c>
      <c r="AU72" s="111">
        <v>-3.1334301500000001</v>
      </c>
      <c r="AV72" s="113">
        <v>1883.6999999999534</v>
      </c>
      <c r="AW72" s="112">
        <v>671520.7</v>
      </c>
      <c r="AX72" s="112">
        <v>813841.7</v>
      </c>
      <c r="AY72" s="114">
        <v>-142321</v>
      </c>
      <c r="AZ72" s="112">
        <v>5205502.02644719</v>
      </c>
      <c r="BA72" s="112">
        <v>1005028.0559323657</v>
      </c>
      <c r="BB72" s="114">
        <v>6210530.0823795553</v>
      </c>
      <c r="BC72" s="110">
        <v>29.060912403606249</v>
      </c>
      <c r="BD72" s="110">
        <v>9.0673964820397135</v>
      </c>
      <c r="BE72" s="110">
        <v>6.7311841204215721</v>
      </c>
      <c r="BF72" s="115">
        <v>28.718084647177527</v>
      </c>
      <c r="BG72" s="135">
        <v>21370733.293318328</v>
      </c>
    </row>
    <row r="73" spans="1:59" ht="14.5" hidden="1" outlineLevel="1" x14ac:dyDescent="0.25">
      <c r="A73" s="100"/>
      <c r="B73" s="99" t="s">
        <v>476</v>
      </c>
      <c r="C73" s="111">
        <v>516.4</v>
      </c>
      <c r="D73" s="112">
        <v>2326416</v>
      </c>
      <c r="E73" s="112">
        <v>2326177</v>
      </c>
      <c r="F73" s="112">
        <v>2132802.2000000002</v>
      </c>
      <c r="G73" s="113">
        <v>647728.29999999993</v>
      </c>
      <c r="H73" s="112">
        <v>118341.2</v>
      </c>
      <c r="I73" s="112">
        <v>3296.7</v>
      </c>
      <c r="J73" s="112">
        <v>407009.7</v>
      </c>
      <c r="K73" s="112">
        <v>119080.7</v>
      </c>
      <c r="L73" s="112">
        <v>608050.6</v>
      </c>
      <c r="M73" s="112">
        <v>433683.7</v>
      </c>
      <c r="N73" s="112">
        <v>22147.4</v>
      </c>
      <c r="O73" s="112">
        <v>421192.2</v>
      </c>
      <c r="P73" s="113">
        <v>193374.8</v>
      </c>
      <c r="Q73" s="112">
        <v>55350.9</v>
      </c>
      <c r="R73" s="112">
        <v>15938.4</v>
      </c>
      <c r="S73" s="112">
        <v>122085.5</v>
      </c>
      <c r="T73" s="112">
        <v>239</v>
      </c>
      <c r="U73" s="112">
        <v>3070164.1</v>
      </c>
      <c r="V73" s="112">
        <v>2854102.6</v>
      </c>
      <c r="W73" s="112">
        <v>1184954.5</v>
      </c>
      <c r="X73" s="112">
        <v>985771.3</v>
      </c>
      <c r="Y73" s="112">
        <v>199183.2</v>
      </c>
      <c r="Z73" s="112">
        <v>91780.9</v>
      </c>
      <c r="AA73" s="112">
        <v>1191245.8999999999</v>
      </c>
      <c r="AB73" s="112">
        <v>436190.8</v>
      </c>
      <c r="AC73" s="112">
        <v>748411.5</v>
      </c>
      <c r="AD73" s="112">
        <v>3238.1</v>
      </c>
      <c r="AE73" s="112">
        <v>3405.5</v>
      </c>
      <c r="AF73" s="112">
        <v>386121.3</v>
      </c>
      <c r="AG73" s="112">
        <v>328962.3</v>
      </c>
      <c r="AH73" s="112">
        <v>57159</v>
      </c>
      <c r="AI73" s="112">
        <v>216061.5</v>
      </c>
      <c r="AJ73" s="112">
        <v>38381.1</v>
      </c>
      <c r="AK73" s="112">
        <v>177680.4</v>
      </c>
      <c r="AL73" s="112">
        <v>6835.4</v>
      </c>
      <c r="AM73" s="112">
        <v>148919.1</v>
      </c>
      <c r="AN73" s="112">
        <v>0</v>
      </c>
      <c r="AO73" s="112">
        <v>21925.9</v>
      </c>
      <c r="AP73" s="112">
        <v>0</v>
      </c>
      <c r="AQ73" s="112">
        <v>0</v>
      </c>
      <c r="AR73" s="113">
        <v>-357626.80000000028</v>
      </c>
      <c r="AS73" s="113">
        <v>-527925.60000000009</v>
      </c>
      <c r="AT73" s="113">
        <v>-743748.10000000009</v>
      </c>
      <c r="AU73" s="111">
        <v>-3.48021797</v>
      </c>
      <c r="AV73" s="113">
        <v>-42607.100000000093</v>
      </c>
      <c r="AW73" s="112">
        <v>701141</v>
      </c>
      <c r="AX73" s="112">
        <v>845247</v>
      </c>
      <c r="AY73" s="114">
        <v>-144106</v>
      </c>
      <c r="AZ73" s="112">
        <v>5200492.0590683762</v>
      </c>
      <c r="BA73" s="112">
        <v>1004807.3944972823</v>
      </c>
      <c r="BB73" s="114">
        <v>6205299.453565659</v>
      </c>
      <c r="BC73" s="110">
        <v>29.036436739893144</v>
      </c>
      <c r="BD73" s="110">
        <v>7.8064666166944852</v>
      </c>
      <c r="BE73" s="110">
        <v>7.0374577046223683</v>
      </c>
      <c r="BF73" s="115">
        <v>28.509469842069741</v>
      </c>
      <c r="BG73" s="135">
        <v>21370733.293318328</v>
      </c>
    </row>
    <row r="74" spans="1:59" ht="14.5" hidden="1" outlineLevel="1" x14ac:dyDescent="0.25">
      <c r="A74" s="100"/>
      <c r="B74" s="99" t="s">
        <v>477</v>
      </c>
      <c r="C74" s="111">
        <v>505.1</v>
      </c>
      <c r="D74" s="112">
        <v>2572830.4</v>
      </c>
      <c r="E74" s="112">
        <v>2572535.1</v>
      </c>
      <c r="F74" s="112">
        <v>2345559.2999999998</v>
      </c>
      <c r="G74" s="113">
        <v>732381.1</v>
      </c>
      <c r="H74" s="112">
        <v>133665</v>
      </c>
      <c r="I74" s="112">
        <v>3659.4</v>
      </c>
      <c r="J74" s="112">
        <v>459992.8</v>
      </c>
      <c r="K74" s="112">
        <v>135063.9</v>
      </c>
      <c r="L74" s="112">
        <v>642433.4</v>
      </c>
      <c r="M74" s="112">
        <v>475517.1</v>
      </c>
      <c r="N74" s="112">
        <v>24331.4</v>
      </c>
      <c r="O74" s="112">
        <v>470896.3</v>
      </c>
      <c r="P74" s="113">
        <v>226975.8</v>
      </c>
      <c r="Q74" s="112">
        <v>60524.1</v>
      </c>
      <c r="R74" s="112">
        <v>17510.900000000001</v>
      </c>
      <c r="S74" s="112">
        <v>148940.79999999999</v>
      </c>
      <c r="T74" s="112">
        <v>295.3</v>
      </c>
      <c r="U74" s="112">
        <v>3362551.3</v>
      </c>
      <c r="V74" s="112">
        <v>3119579</v>
      </c>
      <c r="W74" s="112">
        <v>1302637.7</v>
      </c>
      <c r="X74" s="112">
        <v>1080697.8</v>
      </c>
      <c r="Y74" s="112">
        <v>221939.9</v>
      </c>
      <c r="Z74" s="112">
        <v>106509</v>
      </c>
      <c r="AA74" s="112">
        <v>1306616.6000000001</v>
      </c>
      <c r="AB74" s="112">
        <v>483235.4</v>
      </c>
      <c r="AC74" s="112">
        <v>816142.3</v>
      </c>
      <c r="AD74" s="112">
        <v>3503.2</v>
      </c>
      <c r="AE74" s="112">
        <v>3735.7</v>
      </c>
      <c r="AF74" s="112">
        <v>403815.7</v>
      </c>
      <c r="AG74" s="112">
        <v>345627.2</v>
      </c>
      <c r="AH74" s="112">
        <v>58188.5</v>
      </c>
      <c r="AI74" s="112">
        <v>242972.3</v>
      </c>
      <c r="AJ74" s="112">
        <v>47660</v>
      </c>
      <c r="AK74" s="112">
        <v>195312.3</v>
      </c>
      <c r="AL74" s="112">
        <v>7329.6</v>
      </c>
      <c r="AM74" s="112">
        <v>165077.20000000001</v>
      </c>
      <c r="AN74" s="112">
        <v>0</v>
      </c>
      <c r="AO74" s="112">
        <v>22905.5</v>
      </c>
      <c r="AP74" s="112">
        <v>0</v>
      </c>
      <c r="AQ74" s="112">
        <v>0</v>
      </c>
      <c r="AR74" s="113">
        <v>-385905.19999999972</v>
      </c>
      <c r="AS74" s="113">
        <v>-547043.89999999991</v>
      </c>
      <c r="AT74" s="113">
        <v>-789720.89999999991</v>
      </c>
      <c r="AU74" s="111">
        <v>-3.6953383400000002</v>
      </c>
      <c r="AV74" s="113">
        <v>-67038.59999999986</v>
      </c>
      <c r="AW74" s="112">
        <v>722682.3</v>
      </c>
      <c r="AX74" s="112">
        <v>867325.2</v>
      </c>
      <c r="AY74" s="114">
        <v>-144642.9</v>
      </c>
      <c r="AZ74" s="112">
        <v>5306982.7472281596</v>
      </c>
      <c r="BA74" s="112">
        <v>981602.23634487018</v>
      </c>
      <c r="BB74" s="114">
        <v>6288584.9835730297</v>
      </c>
      <c r="BC74" s="110">
        <v>29.426154438692979</v>
      </c>
      <c r="BD74" s="110">
        <v>8.7647737330376785</v>
      </c>
      <c r="BE74" s="110">
        <v>7.2258317664923064</v>
      </c>
      <c r="BF74" s="115">
        <v>27.38934803311091</v>
      </c>
      <c r="BG74" s="135">
        <v>21370733.293318328</v>
      </c>
    </row>
    <row r="75" spans="1:59" ht="14.5" collapsed="1" x14ac:dyDescent="0.25">
      <c r="A75" s="101">
        <v>2011</v>
      </c>
      <c r="B75" s="99" t="s">
        <v>478</v>
      </c>
      <c r="C75" s="116">
        <v>510.82</v>
      </c>
      <c r="D75" s="117">
        <v>3024429.1</v>
      </c>
      <c r="E75" s="117">
        <v>3024133.8</v>
      </c>
      <c r="F75" s="117">
        <v>2769332.8</v>
      </c>
      <c r="G75" s="118">
        <v>803527.7</v>
      </c>
      <c r="H75" s="117">
        <v>146510.29999999999</v>
      </c>
      <c r="I75" s="117">
        <v>3990.4</v>
      </c>
      <c r="J75" s="117">
        <v>504639.2</v>
      </c>
      <c r="K75" s="117">
        <v>148387.79999999999</v>
      </c>
      <c r="L75" s="117">
        <v>828692.3</v>
      </c>
      <c r="M75" s="117">
        <v>525171.9</v>
      </c>
      <c r="N75" s="117">
        <v>26040.2</v>
      </c>
      <c r="O75" s="117">
        <v>585900.69999999995</v>
      </c>
      <c r="P75" s="118">
        <v>254801</v>
      </c>
      <c r="Q75" s="117">
        <v>66770.2</v>
      </c>
      <c r="R75" s="117">
        <v>22684.2</v>
      </c>
      <c r="S75" s="117">
        <v>165346.6</v>
      </c>
      <c r="T75" s="117">
        <v>295.3</v>
      </c>
      <c r="U75" s="117">
        <v>3869794.7</v>
      </c>
      <c r="V75" s="117">
        <v>3566159.2</v>
      </c>
      <c r="W75" s="117">
        <v>1513597.4</v>
      </c>
      <c r="X75" s="117">
        <v>1268194.8999999999</v>
      </c>
      <c r="Y75" s="117">
        <v>245402.5</v>
      </c>
      <c r="Z75" s="117">
        <v>135631.6</v>
      </c>
      <c r="AA75" s="117">
        <v>1467552.2</v>
      </c>
      <c r="AB75" s="117">
        <v>567749.30000000005</v>
      </c>
      <c r="AC75" s="117">
        <v>890928.2</v>
      </c>
      <c r="AD75" s="117">
        <v>4203.1000000000004</v>
      </c>
      <c r="AE75" s="117">
        <v>4671.6000000000004</v>
      </c>
      <c r="AF75" s="117">
        <v>449378</v>
      </c>
      <c r="AG75" s="117">
        <v>390876.5</v>
      </c>
      <c r="AH75" s="117">
        <v>58501.5</v>
      </c>
      <c r="AI75" s="117">
        <v>303635.5</v>
      </c>
      <c r="AJ75" s="117">
        <v>72055.899999999994</v>
      </c>
      <c r="AK75" s="117">
        <v>231579.6</v>
      </c>
      <c r="AL75" s="117">
        <v>11941.2</v>
      </c>
      <c r="AM75" s="117">
        <v>194252.7</v>
      </c>
      <c r="AN75" s="117">
        <v>0</v>
      </c>
      <c r="AO75" s="117">
        <v>25385.7</v>
      </c>
      <c r="AP75" s="117">
        <v>0</v>
      </c>
      <c r="AQ75" s="117">
        <v>0</v>
      </c>
      <c r="AR75" s="118">
        <v>-395987.60000000009</v>
      </c>
      <c r="AS75" s="118">
        <v>-542025.40000000037</v>
      </c>
      <c r="AT75" s="118">
        <v>-845365.60000000009</v>
      </c>
      <c r="AU75" s="116">
        <v>-3.9557163900000001</v>
      </c>
      <c r="AV75" s="118">
        <v>-24465.70000000007</v>
      </c>
      <c r="AW75" s="117">
        <v>820899.9</v>
      </c>
      <c r="AX75" s="117">
        <v>932701.3</v>
      </c>
      <c r="AY75" s="119">
        <v>-111801.4</v>
      </c>
      <c r="AZ75" s="117">
        <v>5354702.1326660747</v>
      </c>
      <c r="BA75" s="117">
        <v>1025023.86452444</v>
      </c>
      <c r="BB75" s="119">
        <v>6379725.9971905146</v>
      </c>
      <c r="BC75" s="120">
        <v>29.852630275373706</v>
      </c>
      <c r="BD75" s="120">
        <v>10.822422840370294</v>
      </c>
      <c r="BE75" s="120">
        <v>7.8462947918141497</v>
      </c>
      <c r="BF75" s="121">
        <v>29.923897192854543</v>
      </c>
      <c r="BG75" s="136">
        <v>21370733.293318328</v>
      </c>
    </row>
    <row r="76" spans="1:59" ht="14.5" hidden="1" outlineLevel="1" x14ac:dyDescent="0.25">
      <c r="A76" s="98"/>
      <c r="B76" s="99" t="s">
        <v>467</v>
      </c>
      <c r="C76" s="104">
        <v>511.67</v>
      </c>
      <c r="D76" s="105">
        <v>233599.9</v>
      </c>
      <c r="E76" s="105">
        <v>233599.9</v>
      </c>
      <c r="F76" s="105">
        <v>227157.1</v>
      </c>
      <c r="G76" s="106">
        <v>68648</v>
      </c>
      <c r="H76" s="105">
        <v>11640.1</v>
      </c>
      <c r="I76" s="105">
        <v>288.10000000000002</v>
      </c>
      <c r="J76" s="105">
        <v>44343.1</v>
      </c>
      <c r="K76" s="105">
        <v>12376.7</v>
      </c>
      <c r="L76" s="105">
        <v>44646.7</v>
      </c>
      <c r="M76" s="105">
        <v>60501.1</v>
      </c>
      <c r="N76" s="105">
        <v>3089.5</v>
      </c>
      <c r="O76" s="105">
        <v>50271.8</v>
      </c>
      <c r="P76" s="106">
        <v>6442.8</v>
      </c>
      <c r="Q76" s="105">
        <v>5418.9</v>
      </c>
      <c r="R76" s="105">
        <v>993.3</v>
      </c>
      <c r="S76" s="105">
        <v>30.6</v>
      </c>
      <c r="T76" s="105">
        <v>0</v>
      </c>
      <c r="U76" s="105">
        <v>403317.3</v>
      </c>
      <c r="V76" s="105">
        <v>384193.5</v>
      </c>
      <c r="W76" s="105">
        <v>194038.9</v>
      </c>
      <c r="X76" s="105">
        <v>177831.2</v>
      </c>
      <c r="Y76" s="105">
        <v>16207.7</v>
      </c>
      <c r="Z76" s="105">
        <v>2461.6999999999998</v>
      </c>
      <c r="AA76" s="105">
        <v>143167.20000000001</v>
      </c>
      <c r="AB76" s="105">
        <v>42480.3</v>
      </c>
      <c r="AC76" s="105">
        <v>100015.4</v>
      </c>
      <c r="AD76" s="105">
        <v>671.5</v>
      </c>
      <c r="AE76" s="105">
        <v>0</v>
      </c>
      <c r="AF76" s="105">
        <v>44525.7</v>
      </c>
      <c r="AG76" s="105">
        <v>26879</v>
      </c>
      <c r="AH76" s="105">
        <v>17646.7</v>
      </c>
      <c r="AI76" s="105">
        <v>19123.8</v>
      </c>
      <c r="AJ76" s="105">
        <v>1681.9</v>
      </c>
      <c r="AK76" s="105">
        <v>17441.900000000001</v>
      </c>
      <c r="AL76" s="105">
        <v>103.5</v>
      </c>
      <c r="AM76" s="105">
        <v>17338.400000000001</v>
      </c>
      <c r="AN76" s="105">
        <v>0</v>
      </c>
      <c r="AO76" s="105">
        <v>0</v>
      </c>
      <c r="AP76" s="105">
        <v>0</v>
      </c>
      <c r="AQ76" s="105">
        <v>0</v>
      </c>
      <c r="AR76" s="106">
        <v>-125191.69999999998</v>
      </c>
      <c r="AS76" s="106">
        <v>-150593.60000000001</v>
      </c>
      <c r="AT76" s="106">
        <v>-169717.4</v>
      </c>
      <c r="AU76" s="104">
        <v>-0.72617540000000003</v>
      </c>
      <c r="AV76" s="106">
        <v>0</v>
      </c>
      <c r="AW76" s="105">
        <v>169717.4</v>
      </c>
      <c r="AX76" s="105">
        <v>303604.09999999998</v>
      </c>
      <c r="AY76" s="107">
        <v>-133886.70000000001</v>
      </c>
      <c r="AZ76" s="105">
        <v>5489401.3357350444</v>
      </c>
      <c r="BA76" s="112">
        <v>892690.96491911053</v>
      </c>
      <c r="BB76" s="107">
        <v>6382092.3006541552</v>
      </c>
      <c r="BC76" s="110">
        <v>27.307267356034632</v>
      </c>
      <c r="BD76" s="108">
        <v>10.600567017533225</v>
      </c>
      <c r="BE76" s="108">
        <v>4.741626505979287</v>
      </c>
      <c r="BF76" s="109">
        <v>19.654547447559416</v>
      </c>
      <c r="BG76" s="137">
        <v>23371405.924451746</v>
      </c>
    </row>
    <row r="77" spans="1:59" ht="14.5" hidden="1" outlineLevel="1" x14ac:dyDescent="0.25">
      <c r="A77" s="100"/>
      <c r="B77" s="99" t="s">
        <v>468</v>
      </c>
      <c r="C77" s="111">
        <v>512.99</v>
      </c>
      <c r="D77" s="112">
        <v>426034.2</v>
      </c>
      <c r="E77" s="112">
        <v>426004.2</v>
      </c>
      <c r="F77" s="112">
        <v>412570.3</v>
      </c>
      <c r="G77" s="113">
        <v>134637.40000000002</v>
      </c>
      <c r="H77" s="112">
        <v>23194.5</v>
      </c>
      <c r="I77" s="112">
        <v>565.6</v>
      </c>
      <c r="J77" s="112">
        <v>85971.6</v>
      </c>
      <c r="K77" s="112">
        <v>24905.7</v>
      </c>
      <c r="L77" s="112">
        <v>80850.600000000006</v>
      </c>
      <c r="M77" s="112">
        <v>109331.1</v>
      </c>
      <c r="N77" s="112">
        <v>5054</v>
      </c>
      <c r="O77" s="112">
        <v>82697.2</v>
      </c>
      <c r="P77" s="113">
        <v>13433.900000000001</v>
      </c>
      <c r="Q77" s="112">
        <v>11246.1</v>
      </c>
      <c r="R77" s="112">
        <v>2094.8000000000002</v>
      </c>
      <c r="S77" s="112">
        <v>93</v>
      </c>
      <c r="T77" s="112">
        <v>30</v>
      </c>
      <c r="U77" s="112">
        <v>698573</v>
      </c>
      <c r="V77" s="112">
        <v>659561.5</v>
      </c>
      <c r="W77" s="112">
        <v>318006</v>
      </c>
      <c r="X77" s="112">
        <v>266654.2</v>
      </c>
      <c r="Y77" s="112">
        <v>51351.8</v>
      </c>
      <c r="Z77" s="112">
        <v>10201.1</v>
      </c>
      <c r="AA77" s="112">
        <v>273553.90000000002</v>
      </c>
      <c r="AB77" s="112">
        <v>87067.199999999997</v>
      </c>
      <c r="AC77" s="112">
        <v>185564</v>
      </c>
      <c r="AD77" s="112">
        <v>845.8</v>
      </c>
      <c r="AE77" s="112">
        <v>76.900000000000006</v>
      </c>
      <c r="AF77" s="112">
        <v>57800.5</v>
      </c>
      <c r="AG77" s="112">
        <v>39994.5</v>
      </c>
      <c r="AH77" s="112">
        <v>17806</v>
      </c>
      <c r="AI77" s="112">
        <v>39011.5</v>
      </c>
      <c r="AJ77" s="112">
        <v>3668.3</v>
      </c>
      <c r="AK77" s="112">
        <v>35343.199999999997</v>
      </c>
      <c r="AL77" s="112">
        <v>238</v>
      </c>
      <c r="AM77" s="112">
        <v>34130.800000000003</v>
      </c>
      <c r="AN77" s="112">
        <v>0</v>
      </c>
      <c r="AO77" s="112">
        <v>974.4</v>
      </c>
      <c r="AP77" s="112">
        <v>0</v>
      </c>
      <c r="AQ77" s="112">
        <v>0</v>
      </c>
      <c r="AR77" s="113">
        <v>-214738.3</v>
      </c>
      <c r="AS77" s="113">
        <v>-233557.3</v>
      </c>
      <c r="AT77" s="113">
        <v>-272538.8</v>
      </c>
      <c r="AU77" s="111">
        <v>-1.1661206900000001</v>
      </c>
      <c r="AV77" s="113">
        <v>-0.20000000001164153</v>
      </c>
      <c r="AW77" s="112">
        <v>272538.59999999998</v>
      </c>
      <c r="AX77" s="112">
        <v>139009</v>
      </c>
      <c r="AY77" s="114">
        <v>133529.60000000001</v>
      </c>
      <c r="AZ77" s="112">
        <v>5685774.002262054</v>
      </c>
      <c r="BA77" s="112">
        <v>894444.26602384704</v>
      </c>
      <c r="BB77" s="114">
        <v>6580218.2682859013</v>
      </c>
      <c r="BC77" s="110">
        <v>28.154995422853503</v>
      </c>
      <c r="BD77" s="110">
        <v>9.2450956231358248</v>
      </c>
      <c r="BE77" s="110">
        <v>5.5844557404881092</v>
      </c>
      <c r="BF77" s="115">
        <v>19.596805683782861</v>
      </c>
      <c r="BG77" s="135">
        <v>23371405.924451746</v>
      </c>
    </row>
    <row r="78" spans="1:59" ht="14.5" hidden="1" outlineLevel="1" x14ac:dyDescent="0.25">
      <c r="A78" s="100"/>
      <c r="B78" s="99" t="s">
        <v>469</v>
      </c>
      <c r="C78" s="111">
        <v>507.87</v>
      </c>
      <c r="D78" s="112">
        <v>756791.2</v>
      </c>
      <c r="E78" s="112">
        <v>756761.2</v>
      </c>
      <c r="F78" s="112">
        <v>718188.8</v>
      </c>
      <c r="G78" s="113">
        <v>213951.4</v>
      </c>
      <c r="H78" s="112">
        <v>35167.9</v>
      </c>
      <c r="I78" s="112">
        <v>861.7</v>
      </c>
      <c r="J78" s="112">
        <v>134918.9</v>
      </c>
      <c r="K78" s="112">
        <v>43002.9</v>
      </c>
      <c r="L78" s="112">
        <v>213637</v>
      </c>
      <c r="M78" s="112">
        <v>158509.79999999999</v>
      </c>
      <c r="N78" s="112">
        <v>7514.4</v>
      </c>
      <c r="O78" s="112">
        <v>124576.2</v>
      </c>
      <c r="P78" s="113">
        <v>38572.400000000001</v>
      </c>
      <c r="Q78" s="112">
        <v>17066.2</v>
      </c>
      <c r="R78" s="112">
        <v>3480.4</v>
      </c>
      <c r="S78" s="112">
        <v>18025.8</v>
      </c>
      <c r="T78" s="112">
        <v>30</v>
      </c>
      <c r="U78" s="112">
        <v>1072226.8999999999</v>
      </c>
      <c r="V78" s="112">
        <v>1019182.3</v>
      </c>
      <c r="W78" s="112">
        <v>439292</v>
      </c>
      <c r="X78" s="112">
        <v>363413.1</v>
      </c>
      <c r="Y78" s="112">
        <v>75878.899999999994</v>
      </c>
      <c r="Z78" s="112">
        <v>18811.599999999999</v>
      </c>
      <c r="AA78" s="112">
        <v>405100.3</v>
      </c>
      <c r="AB78" s="112">
        <v>132382.1</v>
      </c>
      <c r="AC78" s="112">
        <v>270927.59999999998</v>
      </c>
      <c r="AD78" s="112">
        <v>1002.2</v>
      </c>
      <c r="AE78" s="112">
        <v>788.4</v>
      </c>
      <c r="AF78" s="112">
        <v>155978.4</v>
      </c>
      <c r="AG78" s="112">
        <v>133638.70000000001</v>
      </c>
      <c r="AH78" s="112">
        <v>22339.7</v>
      </c>
      <c r="AI78" s="112">
        <v>53044.6</v>
      </c>
      <c r="AJ78" s="112">
        <v>6208.1</v>
      </c>
      <c r="AK78" s="112">
        <v>46836.5</v>
      </c>
      <c r="AL78" s="112">
        <v>360.1</v>
      </c>
      <c r="AM78" s="112">
        <v>44579.7</v>
      </c>
      <c r="AN78" s="112">
        <v>0</v>
      </c>
      <c r="AO78" s="112">
        <v>1896.7</v>
      </c>
      <c r="AP78" s="112">
        <v>0</v>
      </c>
      <c r="AQ78" s="112">
        <v>0</v>
      </c>
      <c r="AR78" s="113">
        <v>-159457.29999999993</v>
      </c>
      <c r="AS78" s="113">
        <v>-262421.10000000009</v>
      </c>
      <c r="AT78" s="113">
        <v>-315435.69999999995</v>
      </c>
      <c r="AU78" s="111">
        <v>-1.34966506</v>
      </c>
      <c r="AV78" s="113">
        <v>-39418.699999999953</v>
      </c>
      <c r="AW78" s="112">
        <v>276017</v>
      </c>
      <c r="AX78" s="112">
        <v>413052</v>
      </c>
      <c r="AY78" s="114">
        <v>-137035</v>
      </c>
      <c r="AZ78" s="112">
        <v>5747853.6127763372</v>
      </c>
      <c r="BA78" s="112">
        <v>882078.92115366901</v>
      </c>
      <c r="BB78" s="114">
        <v>6629932.5339300064</v>
      </c>
      <c r="BC78" s="110">
        <v>28.367709479529452</v>
      </c>
      <c r="BD78" s="110">
        <v>12.705232558052959</v>
      </c>
      <c r="BE78" s="110">
        <v>4.9471431839660056</v>
      </c>
      <c r="BF78" s="115">
        <v>29.74663486815723</v>
      </c>
      <c r="BG78" s="135">
        <v>23371405.924451746</v>
      </c>
    </row>
    <row r="79" spans="1:59" ht="14.5" hidden="1" outlineLevel="1" x14ac:dyDescent="0.25">
      <c r="A79" s="100"/>
      <c r="B79" s="99" t="s">
        <v>470</v>
      </c>
      <c r="C79" s="111">
        <v>506.76</v>
      </c>
      <c r="D79" s="112">
        <v>984286.9</v>
      </c>
      <c r="E79" s="112">
        <v>984256.9</v>
      </c>
      <c r="F79" s="112">
        <v>928777.7</v>
      </c>
      <c r="G79" s="113">
        <v>275177.40000000002</v>
      </c>
      <c r="H79" s="112">
        <v>45075.5</v>
      </c>
      <c r="I79" s="112">
        <v>1137.8</v>
      </c>
      <c r="J79" s="112">
        <v>173645.7</v>
      </c>
      <c r="K79" s="112">
        <v>55318.400000000001</v>
      </c>
      <c r="L79" s="112">
        <v>265704.09999999998</v>
      </c>
      <c r="M79" s="112">
        <v>207560</v>
      </c>
      <c r="N79" s="112">
        <v>13040.6</v>
      </c>
      <c r="O79" s="112">
        <v>167295.6</v>
      </c>
      <c r="P79" s="113">
        <v>55479.199999999997</v>
      </c>
      <c r="Q79" s="112">
        <v>23310.2</v>
      </c>
      <c r="R79" s="112">
        <v>4643.2</v>
      </c>
      <c r="S79" s="112">
        <v>27525.8</v>
      </c>
      <c r="T79" s="112">
        <v>30</v>
      </c>
      <c r="U79" s="112">
        <v>1351424.1000001</v>
      </c>
      <c r="V79" s="112">
        <v>1290211</v>
      </c>
      <c r="W79" s="112">
        <v>556356.19999999995</v>
      </c>
      <c r="X79" s="112">
        <v>461440.5</v>
      </c>
      <c r="Y79" s="112">
        <v>94915.7</v>
      </c>
      <c r="Z79" s="112">
        <v>31178.6</v>
      </c>
      <c r="AA79" s="112">
        <v>535617.1</v>
      </c>
      <c r="AB79" s="112">
        <v>177997.1</v>
      </c>
      <c r="AC79" s="112">
        <v>355203.5</v>
      </c>
      <c r="AD79" s="112">
        <v>1628.1</v>
      </c>
      <c r="AE79" s="112">
        <v>788.4</v>
      </c>
      <c r="AF79" s="112">
        <v>167059.1</v>
      </c>
      <c r="AG79" s="112">
        <v>142067.79999999999</v>
      </c>
      <c r="AH79" s="112">
        <v>24991.3</v>
      </c>
      <c r="AI79" s="112">
        <v>61213.100000099999</v>
      </c>
      <c r="AJ79" s="112">
        <v>8088.1</v>
      </c>
      <c r="AK79" s="112">
        <v>53125.000000100001</v>
      </c>
      <c r="AL79" s="112">
        <v>521.20000000000005</v>
      </c>
      <c r="AM79" s="112">
        <v>50329.1</v>
      </c>
      <c r="AN79" s="112">
        <v>9.9999999999999995E-8</v>
      </c>
      <c r="AO79" s="112">
        <v>2274.6999999999998</v>
      </c>
      <c r="AP79" s="112">
        <v>0</v>
      </c>
      <c r="AQ79" s="112">
        <v>0</v>
      </c>
      <c r="AR79" s="113">
        <v>-200078.10000009986</v>
      </c>
      <c r="AS79" s="113">
        <v>-305954.09999999998</v>
      </c>
      <c r="AT79" s="113">
        <v>-367137.20000009995</v>
      </c>
      <c r="AU79" s="111">
        <v>-1.5708819599999999</v>
      </c>
      <c r="AV79" s="113">
        <v>9.9999900034163147E-2</v>
      </c>
      <c r="AW79" s="112">
        <v>367137.3</v>
      </c>
      <c r="AX79" s="112">
        <v>506360.3</v>
      </c>
      <c r="AY79" s="114">
        <v>-139223</v>
      </c>
      <c r="AZ79" s="112">
        <v>5871080.5288974345</v>
      </c>
      <c r="BA79" s="112">
        <v>879038.84237051662</v>
      </c>
      <c r="BB79" s="114">
        <v>6750119.3712679511</v>
      </c>
      <c r="BC79" s="110">
        <v>28.881956836861956</v>
      </c>
      <c r="BD79" s="110">
        <v>11.923699331782966</v>
      </c>
      <c r="BE79" s="110">
        <v>4.529525557528201</v>
      </c>
      <c r="BF79" s="115">
        <v>28.607932770134337</v>
      </c>
      <c r="BG79" s="135">
        <v>23371405.924451746</v>
      </c>
    </row>
    <row r="80" spans="1:59" ht="14.5" hidden="1" outlineLevel="1" x14ac:dyDescent="0.25">
      <c r="A80" s="100"/>
      <c r="B80" s="99" t="s">
        <v>471</v>
      </c>
      <c r="C80" s="111">
        <v>503.8</v>
      </c>
      <c r="D80" s="112">
        <v>1234316.6000000001</v>
      </c>
      <c r="E80" s="112">
        <v>1234286.6000000001</v>
      </c>
      <c r="F80" s="112">
        <v>1149376.6000000001</v>
      </c>
      <c r="G80" s="113">
        <v>347430.19999999995</v>
      </c>
      <c r="H80" s="112">
        <v>57646.9</v>
      </c>
      <c r="I80" s="112">
        <v>1576.7</v>
      </c>
      <c r="J80" s="112">
        <v>219223.3</v>
      </c>
      <c r="K80" s="112">
        <v>68983.3</v>
      </c>
      <c r="L80" s="112">
        <v>298717.90000000002</v>
      </c>
      <c r="M80" s="112">
        <v>252084.6</v>
      </c>
      <c r="N80" s="112">
        <v>14995</v>
      </c>
      <c r="O80" s="112">
        <v>236148.9</v>
      </c>
      <c r="P80" s="113">
        <v>84910</v>
      </c>
      <c r="Q80" s="112">
        <v>29372.799999999999</v>
      </c>
      <c r="R80" s="112">
        <v>5811</v>
      </c>
      <c r="S80" s="112">
        <v>49726.2</v>
      </c>
      <c r="T80" s="112">
        <v>30</v>
      </c>
      <c r="U80" s="112">
        <v>1660537.20000001</v>
      </c>
      <c r="V80" s="112">
        <v>1572213</v>
      </c>
      <c r="W80" s="112">
        <v>674848.3</v>
      </c>
      <c r="X80" s="112">
        <v>558794</v>
      </c>
      <c r="Y80" s="112">
        <v>116054.3</v>
      </c>
      <c r="Z80" s="112">
        <v>42639.3</v>
      </c>
      <c r="AA80" s="112">
        <v>668870.30000000005</v>
      </c>
      <c r="AB80" s="112">
        <v>224547.20000000001</v>
      </c>
      <c r="AC80" s="112">
        <v>440970.7</v>
      </c>
      <c r="AD80" s="112">
        <v>1912.7</v>
      </c>
      <c r="AE80" s="112">
        <v>1439.7</v>
      </c>
      <c r="AF80" s="112">
        <v>185855.1</v>
      </c>
      <c r="AG80" s="112">
        <v>159892.9</v>
      </c>
      <c r="AH80" s="112">
        <v>25962.2</v>
      </c>
      <c r="AI80" s="112">
        <v>88324.200000009994</v>
      </c>
      <c r="AJ80" s="112">
        <v>12190.8</v>
      </c>
      <c r="AK80" s="112">
        <v>76133.400000010006</v>
      </c>
      <c r="AL80" s="112">
        <v>679.7</v>
      </c>
      <c r="AM80" s="112">
        <v>72693.7</v>
      </c>
      <c r="AN80" s="112">
        <v>1E-8</v>
      </c>
      <c r="AO80" s="112">
        <v>2760</v>
      </c>
      <c r="AP80" s="112">
        <v>0</v>
      </c>
      <c r="AQ80" s="112">
        <v>0</v>
      </c>
      <c r="AR80" s="113">
        <v>-240365.50000000978</v>
      </c>
      <c r="AS80" s="113">
        <v>-337926.39999999991</v>
      </c>
      <c r="AT80" s="113">
        <v>-426220.60000000987</v>
      </c>
      <c r="AU80" s="111">
        <v>-1.8236840400000001</v>
      </c>
      <c r="AV80" s="113">
        <v>9.9999990139622241E-2</v>
      </c>
      <c r="AW80" s="112">
        <v>426220.7</v>
      </c>
      <c r="AX80" s="112">
        <v>564946.6</v>
      </c>
      <c r="AY80" s="114">
        <v>-138725.9</v>
      </c>
      <c r="AZ80" s="112">
        <v>5980700.6735391077</v>
      </c>
      <c r="BA80" s="112">
        <v>873786.36676150397</v>
      </c>
      <c r="BB80" s="114">
        <v>6854487.0403006114</v>
      </c>
      <c r="BC80" s="110">
        <v>29.328518200649949</v>
      </c>
      <c r="BD80" s="110">
        <v>11.474361295912772</v>
      </c>
      <c r="BE80" s="110">
        <v>5.3190136300475217</v>
      </c>
      <c r="BF80" s="115">
        <v>25.989558165704786</v>
      </c>
      <c r="BG80" s="135">
        <v>23371405.924451746</v>
      </c>
    </row>
    <row r="81" spans="1:59" ht="14.5" hidden="1" outlineLevel="1" x14ac:dyDescent="0.25">
      <c r="A81" s="100"/>
      <c r="B81" s="99" t="s">
        <v>472</v>
      </c>
      <c r="C81" s="111">
        <v>500.25</v>
      </c>
      <c r="D81" s="112">
        <v>1543940</v>
      </c>
      <c r="E81" s="112">
        <v>1543910</v>
      </c>
      <c r="F81" s="112">
        <v>1425249.4</v>
      </c>
      <c r="G81" s="113">
        <v>412984.30000000005</v>
      </c>
      <c r="H81" s="112">
        <v>69397.8</v>
      </c>
      <c r="I81" s="112">
        <v>1880.1</v>
      </c>
      <c r="J81" s="112">
        <v>260518.2</v>
      </c>
      <c r="K81" s="112">
        <v>81188.2</v>
      </c>
      <c r="L81" s="112">
        <v>418855.6</v>
      </c>
      <c r="M81" s="112">
        <v>293928.59999999998</v>
      </c>
      <c r="N81" s="112">
        <v>15853.5</v>
      </c>
      <c r="O81" s="112">
        <v>283627.40000000002</v>
      </c>
      <c r="P81" s="113">
        <v>118660.6</v>
      </c>
      <c r="Q81" s="112">
        <v>35367.1</v>
      </c>
      <c r="R81" s="112">
        <v>7265.3</v>
      </c>
      <c r="S81" s="112">
        <v>76028.2</v>
      </c>
      <c r="T81" s="112">
        <v>30</v>
      </c>
      <c r="U81" s="112">
        <v>2029692.8000000101</v>
      </c>
      <c r="V81" s="112">
        <v>1897389.5</v>
      </c>
      <c r="W81" s="112">
        <v>809216.6</v>
      </c>
      <c r="X81" s="112">
        <v>672682.1</v>
      </c>
      <c r="Y81" s="112">
        <v>136534.5</v>
      </c>
      <c r="Z81" s="112">
        <v>53517.599999999999</v>
      </c>
      <c r="AA81" s="112">
        <v>794652.3</v>
      </c>
      <c r="AB81" s="112">
        <v>270670.2</v>
      </c>
      <c r="AC81" s="112">
        <v>520118.1</v>
      </c>
      <c r="AD81" s="112">
        <v>2130.5</v>
      </c>
      <c r="AE81" s="112">
        <v>1733.5</v>
      </c>
      <c r="AF81" s="112">
        <v>240003</v>
      </c>
      <c r="AG81" s="112">
        <v>213728.2</v>
      </c>
      <c r="AH81" s="112">
        <v>26274.799999999999</v>
      </c>
      <c r="AI81" s="112">
        <v>132303.30000001</v>
      </c>
      <c r="AJ81" s="112">
        <v>14826.4</v>
      </c>
      <c r="AK81" s="112">
        <v>117476.90000001001</v>
      </c>
      <c r="AL81" s="112">
        <v>7082.1</v>
      </c>
      <c r="AM81" s="112">
        <v>107598.1</v>
      </c>
      <c r="AN81" s="112">
        <v>1E-8</v>
      </c>
      <c r="AO81" s="112">
        <v>2796.7</v>
      </c>
      <c r="AP81" s="112">
        <v>0</v>
      </c>
      <c r="AQ81" s="112">
        <v>0</v>
      </c>
      <c r="AR81" s="113">
        <v>-245749.80000001006</v>
      </c>
      <c r="AS81" s="113">
        <v>-353479.5</v>
      </c>
      <c r="AT81" s="113">
        <v>-485752.80000001006</v>
      </c>
      <c r="AU81" s="111">
        <v>-2.0784064199999999</v>
      </c>
      <c r="AV81" s="113">
        <v>0.19999998994171619</v>
      </c>
      <c r="AW81" s="112">
        <v>485753</v>
      </c>
      <c r="AX81" s="112">
        <v>626679</v>
      </c>
      <c r="AY81" s="114">
        <v>-140926</v>
      </c>
      <c r="AZ81" s="112">
        <v>6034266.6726581054</v>
      </c>
      <c r="BA81" s="112">
        <v>866628.49375303043</v>
      </c>
      <c r="BB81" s="114">
        <v>6900895.1664111353</v>
      </c>
      <c r="BC81" s="110">
        <v>29.527086169819366</v>
      </c>
      <c r="BD81" s="110">
        <v>11.258247029901835</v>
      </c>
      <c r="BE81" s="110">
        <v>6.5183903692228373</v>
      </c>
      <c r="BF81" s="115">
        <v>29.388231982416553</v>
      </c>
      <c r="BG81" s="135">
        <v>23371405.924451746</v>
      </c>
    </row>
    <row r="82" spans="1:59" ht="14.5" hidden="1" outlineLevel="1" x14ac:dyDescent="0.25">
      <c r="A82" s="100"/>
      <c r="B82" s="99" t="s">
        <v>473</v>
      </c>
      <c r="C82" s="111">
        <v>500.49</v>
      </c>
      <c r="D82" s="112">
        <v>1783278.1</v>
      </c>
      <c r="E82" s="112">
        <v>1783195.1</v>
      </c>
      <c r="F82" s="112">
        <v>1641099.6</v>
      </c>
      <c r="G82" s="113">
        <v>485138.9</v>
      </c>
      <c r="H82" s="112">
        <v>81930.600000000006</v>
      </c>
      <c r="I82" s="112">
        <v>2181.3000000000002</v>
      </c>
      <c r="J82" s="112">
        <v>306970.5</v>
      </c>
      <c r="K82" s="112">
        <v>94056.5</v>
      </c>
      <c r="L82" s="112">
        <v>470090.6</v>
      </c>
      <c r="M82" s="112">
        <v>343523</v>
      </c>
      <c r="N82" s="112">
        <v>16847.5</v>
      </c>
      <c r="O82" s="112">
        <v>325499.59999999998</v>
      </c>
      <c r="P82" s="113">
        <v>142095.5</v>
      </c>
      <c r="Q82" s="112">
        <v>41380.6</v>
      </c>
      <c r="R82" s="112">
        <v>9467</v>
      </c>
      <c r="S82" s="112">
        <v>91247.9</v>
      </c>
      <c r="T82" s="112">
        <v>83</v>
      </c>
      <c r="U82" s="112">
        <v>2352227.7000000998</v>
      </c>
      <c r="V82" s="112">
        <v>2200944.9</v>
      </c>
      <c r="W82" s="112">
        <v>923657.7</v>
      </c>
      <c r="X82" s="112">
        <v>769295.4</v>
      </c>
      <c r="Y82" s="112">
        <v>154362.29999999999</v>
      </c>
      <c r="Z82" s="112">
        <v>64409.8</v>
      </c>
      <c r="AA82" s="112">
        <v>925771.2</v>
      </c>
      <c r="AB82" s="112">
        <v>318053.59999999998</v>
      </c>
      <c r="AC82" s="112">
        <v>603332.1</v>
      </c>
      <c r="AD82" s="112">
        <v>2435.6</v>
      </c>
      <c r="AE82" s="112">
        <v>1949.9</v>
      </c>
      <c r="AF82" s="112">
        <v>287106.2</v>
      </c>
      <c r="AG82" s="112">
        <v>248796.5</v>
      </c>
      <c r="AH82" s="112">
        <v>38309.699999999997</v>
      </c>
      <c r="AI82" s="112">
        <v>151282.80000009999</v>
      </c>
      <c r="AJ82" s="112">
        <v>17806</v>
      </c>
      <c r="AK82" s="112">
        <v>133476.80000009999</v>
      </c>
      <c r="AL82" s="112">
        <v>7302.1</v>
      </c>
      <c r="AM82" s="112">
        <v>123325</v>
      </c>
      <c r="AN82" s="112">
        <v>9.9999999999999995E-8</v>
      </c>
      <c r="AO82" s="112">
        <v>2849.7</v>
      </c>
      <c r="AP82" s="112">
        <v>0</v>
      </c>
      <c r="AQ82" s="112">
        <v>0</v>
      </c>
      <c r="AR82" s="113">
        <v>-281843.40000009979</v>
      </c>
      <c r="AS82" s="113">
        <v>-417749.79999999981</v>
      </c>
      <c r="AT82" s="113">
        <v>-568949.60000009974</v>
      </c>
      <c r="AU82" s="111">
        <v>-2.43438329</v>
      </c>
      <c r="AV82" s="113">
        <v>0.39999990025535226</v>
      </c>
      <c r="AW82" s="112">
        <v>568950</v>
      </c>
      <c r="AX82" s="112">
        <v>715578</v>
      </c>
      <c r="AY82" s="114">
        <v>-146628</v>
      </c>
      <c r="AZ82" s="112">
        <v>6145001.5406341087</v>
      </c>
      <c r="BA82" s="112">
        <v>861356.35840813769</v>
      </c>
      <c r="BB82" s="114">
        <v>7006357.8990422469</v>
      </c>
      <c r="BC82" s="110">
        <v>29.978333018092084</v>
      </c>
      <c r="BD82" s="110">
        <v>11.0438907913462</v>
      </c>
      <c r="BE82" s="110">
        <v>6.4314691983303129</v>
      </c>
      <c r="BF82" s="115">
        <v>28.644854949693482</v>
      </c>
      <c r="BG82" s="135">
        <v>23371405.924451746</v>
      </c>
    </row>
    <row r="83" spans="1:59" ht="14.5" hidden="1" outlineLevel="1" x14ac:dyDescent="0.25">
      <c r="A83" s="100"/>
      <c r="B83" s="99" t="s">
        <v>474</v>
      </c>
      <c r="C83" s="111">
        <v>500.31</v>
      </c>
      <c r="D83" s="112">
        <v>2005518.1</v>
      </c>
      <c r="E83" s="112">
        <v>2005435.1</v>
      </c>
      <c r="F83" s="112">
        <v>1844676.4</v>
      </c>
      <c r="G83" s="113">
        <v>559499.1</v>
      </c>
      <c r="H83" s="112">
        <v>94667.1</v>
      </c>
      <c r="I83" s="112">
        <v>2473.1999999999998</v>
      </c>
      <c r="J83" s="112">
        <v>354078.6</v>
      </c>
      <c r="K83" s="112">
        <v>108280.2</v>
      </c>
      <c r="L83" s="112">
        <v>506589.7</v>
      </c>
      <c r="M83" s="112">
        <v>390330.9</v>
      </c>
      <c r="N83" s="112">
        <v>18033.7</v>
      </c>
      <c r="O83" s="112">
        <v>370223</v>
      </c>
      <c r="P83" s="113">
        <v>160758.70000000001</v>
      </c>
      <c r="Q83" s="112">
        <v>47407.9</v>
      </c>
      <c r="R83" s="112">
        <v>13233</v>
      </c>
      <c r="S83" s="112">
        <v>100117.8</v>
      </c>
      <c r="T83" s="112">
        <v>83</v>
      </c>
      <c r="U83" s="112">
        <v>2667749.4000001</v>
      </c>
      <c r="V83" s="112">
        <v>2484521.7999999998</v>
      </c>
      <c r="W83" s="112">
        <v>1046195.4</v>
      </c>
      <c r="X83" s="112">
        <v>868422.2</v>
      </c>
      <c r="Y83" s="112">
        <v>177773.2</v>
      </c>
      <c r="Z83" s="112">
        <v>75295.3</v>
      </c>
      <c r="AA83" s="112">
        <v>1064134.1000000001</v>
      </c>
      <c r="AB83" s="112">
        <v>365347.7</v>
      </c>
      <c r="AC83" s="112">
        <v>693923.9</v>
      </c>
      <c r="AD83" s="112">
        <v>2595.6999999999998</v>
      </c>
      <c r="AE83" s="112">
        <v>2266.8000000000002</v>
      </c>
      <c r="AF83" s="112">
        <v>298897</v>
      </c>
      <c r="AG83" s="112">
        <v>260213.2</v>
      </c>
      <c r="AH83" s="112">
        <v>38683.800000000003</v>
      </c>
      <c r="AI83" s="112">
        <v>183227.60000010001</v>
      </c>
      <c r="AJ83" s="112">
        <v>20497.3</v>
      </c>
      <c r="AK83" s="112">
        <v>162730.30000009999</v>
      </c>
      <c r="AL83" s="112">
        <v>7562.8</v>
      </c>
      <c r="AM83" s="112">
        <v>151372</v>
      </c>
      <c r="AN83" s="112">
        <v>9.9999999999999995E-8</v>
      </c>
      <c r="AO83" s="112">
        <v>3795.5</v>
      </c>
      <c r="AP83" s="112">
        <v>0</v>
      </c>
      <c r="AQ83" s="112">
        <v>0</v>
      </c>
      <c r="AR83" s="113">
        <v>-363334.30000009993</v>
      </c>
      <c r="AS83" s="113">
        <v>-479086.69999999972</v>
      </c>
      <c r="AT83" s="113">
        <v>-662231.30000009993</v>
      </c>
      <c r="AU83" s="111">
        <v>-2.8335107599999998</v>
      </c>
      <c r="AV83" s="113">
        <v>-185.30000009993091</v>
      </c>
      <c r="AW83" s="112">
        <v>662046</v>
      </c>
      <c r="AX83" s="112">
        <v>809309</v>
      </c>
      <c r="AY83" s="114">
        <v>-147263</v>
      </c>
      <c r="AZ83" s="112">
        <v>6204083.8077497603</v>
      </c>
      <c r="BA83" s="112">
        <v>860781.05041334149</v>
      </c>
      <c r="BB83" s="114">
        <v>7064864.8581631016</v>
      </c>
      <c r="BC83" s="110">
        <v>30.228668660329351</v>
      </c>
      <c r="BD83" s="110">
        <v>9.8049433151620633</v>
      </c>
      <c r="BE83" s="110">
        <v>6.8682463202912967</v>
      </c>
      <c r="BF83" s="115">
        <v>27.462253000038384</v>
      </c>
      <c r="BG83" s="135">
        <v>23371405.924451746</v>
      </c>
    </row>
    <row r="84" spans="1:59" ht="14.5" hidden="1" outlineLevel="1" x14ac:dyDescent="0.25">
      <c r="A84" s="100"/>
      <c r="B84" s="99" t="s">
        <v>475</v>
      </c>
      <c r="C84" s="111">
        <v>500.27</v>
      </c>
      <c r="D84" s="112">
        <v>2311846.2000000002</v>
      </c>
      <c r="E84" s="112">
        <v>2307914.6</v>
      </c>
      <c r="F84" s="112">
        <v>2124269.5</v>
      </c>
      <c r="G84" s="113">
        <v>621724.9</v>
      </c>
      <c r="H84" s="112">
        <v>107259.1</v>
      </c>
      <c r="I84" s="112">
        <v>2809.7</v>
      </c>
      <c r="J84" s="112">
        <v>392778.4</v>
      </c>
      <c r="K84" s="112">
        <v>118877.7</v>
      </c>
      <c r="L84" s="112">
        <v>620921.69999999995</v>
      </c>
      <c r="M84" s="112">
        <v>436928.2</v>
      </c>
      <c r="N84" s="112">
        <v>19603.599999999999</v>
      </c>
      <c r="O84" s="112">
        <v>425091.1</v>
      </c>
      <c r="P84" s="113">
        <v>183645.09999999998</v>
      </c>
      <c r="Q84" s="112">
        <v>53806.1</v>
      </c>
      <c r="R84" s="112">
        <v>14408.6</v>
      </c>
      <c r="S84" s="112">
        <v>115430.39999999999</v>
      </c>
      <c r="T84" s="112">
        <v>3931.6</v>
      </c>
      <c r="U84" s="112">
        <v>3046563.5000001001</v>
      </c>
      <c r="V84" s="112">
        <v>2839404.5</v>
      </c>
      <c r="W84" s="112">
        <v>1170855.8</v>
      </c>
      <c r="X84" s="112">
        <v>972167.1</v>
      </c>
      <c r="Y84" s="112">
        <v>198688.7</v>
      </c>
      <c r="Z84" s="112">
        <v>86173.6</v>
      </c>
      <c r="AA84" s="112">
        <v>1197520.6000000001</v>
      </c>
      <c r="AB84" s="112">
        <v>418178.4</v>
      </c>
      <c r="AC84" s="112">
        <v>774051.6</v>
      </c>
      <c r="AD84" s="112">
        <v>2764.5</v>
      </c>
      <c r="AE84" s="112">
        <v>2526.1</v>
      </c>
      <c r="AF84" s="112">
        <v>384854.5</v>
      </c>
      <c r="AG84" s="112">
        <v>341882.7</v>
      </c>
      <c r="AH84" s="112">
        <v>42971.8</v>
      </c>
      <c r="AI84" s="112">
        <v>207159.0000001</v>
      </c>
      <c r="AJ84" s="112">
        <v>24361.200000000001</v>
      </c>
      <c r="AK84" s="112">
        <v>182797.80000009999</v>
      </c>
      <c r="AL84" s="112">
        <v>7814.7</v>
      </c>
      <c r="AM84" s="112">
        <v>170878.3</v>
      </c>
      <c r="AN84" s="112">
        <v>9.9999999999999995E-8</v>
      </c>
      <c r="AO84" s="112">
        <v>4104.8</v>
      </c>
      <c r="AP84" s="112">
        <v>0</v>
      </c>
      <c r="AQ84" s="112">
        <v>0</v>
      </c>
      <c r="AR84" s="113">
        <v>-349862.80000009993</v>
      </c>
      <c r="AS84" s="113">
        <v>-531489.89999999991</v>
      </c>
      <c r="AT84" s="113">
        <v>-734717.30000009993</v>
      </c>
      <c r="AU84" s="111">
        <v>-3.1436589800000001</v>
      </c>
      <c r="AV84" s="113">
        <v>-0.30000009993091226</v>
      </c>
      <c r="AW84" s="112">
        <v>734717</v>
      </c>
      <c r="AX84" s="112">
        <v>884527</v>
      </c>
      <c r="AY84" s="114">
        <v>-149810</v>
      </c>
      <c r="AZ84" s="112">
        <v>6277762.0845896518</v>
      </c>
      <c r="BA84" s="112">
        <v>856779.33311454498</v>
      </c>
      <c r="BB84" s="114">
        <v>7134541.4177041966</v>
      </c>
      <c r="BC84" s="110">
        <v>30.52679603771659</v>
      </c>
      <c r="BD84" s="110">
        <v>9.493234415091889</v>
      </c>
      <c r="BE84" s="110">
        <v>6.7997597949326565</v>
      </c>
      <c r="BF84" s="115">
        <v>29.229892911422017</v>
      </c>
      <c r="BG84" s="135">
        <v>23371405.924451746</v>
      </c>
    </row>
    <row r="85" spans="1:59" ht="14.5" hidden="1" outlineLevel="1" x14ac:dyDescent="0.25">
      <c r="A85" s="100"/>
      <c r="B85" s="99" t="s">
        <v>476</v>
      </c>
      <c r="C85" s="111">
        <v>505.61</v>
      </c>
      <c r="D85" s="112">
        <v>2564426.4</v>
      </c>
      <c r="E85" s="112">
        <v>2560494.7999999998</v>
      </c>
      <c r="F85" s="112">
        <v>2346411.2999999998</v>
      </c>
      <c r="G85" s="113">
        <v>699067.6</v>
      </c>
      <c r="H85" s="112">
        <v>122250.7</v>
      </c>
      <c r="I85" s="112">
        <v>3194.3</v>
      </c>
      <c r="J85" s="112">
        <v>441525.2</v>
      </c>
      <c r="K85" s="112">
        <v>132097.4</v>
      </c>
      <c r="L85" s="112">
        <v>674952.4</v>
      </c>
      <c r="M85" s="112">
        <v>483780.9</v>
      </c>
      <c r="N85" s="112">
        <v>21323</v>
      </c>
      <c r="O85" s="112">
        <v>467287.4</v>
      </c>
      <c r="P85" s="113">
        <v>214083.5</v>
      </c>
      <c r="Q85" s="112">
        <v>60238.3</v>
      </c>
      <c r="R85" s="112">
        <v>15585</v>
      </c>
      <c r="S85" s="112">
        <v>138260.20000000001</v>
      </c>
      <c r="T85" s="112">
        <v>3931.6</v>
      </c>
      <c r="U85" s="112">
        <v>3360330.1000001002</v>
      </c>
      <c r="V85" s="112">
        <v>3128843.2</v>
      </c>
      <c r="W85" s="112">
        <v>1295213.3999999999</v>
      </c>
      <c r="X85" s="112">
        <v>1074743.8999999999</v>
      </c>
      <c r="Y85" s="112">
        <v>220469.5</v>
      </c>
      <c r="Z85" s="112">
        <v>98893.9</v>
      </c>
      <c r="AA85" s="112">
        <v>1333919.6000000001</v>
      </c>
      <c r="AB85" s="112">
        <v>468488.1</v>
      </c>
      <c r="AC85" s="112">
        <v>859669.4</v>
      </c>
      <c r="AD85" s="112">
        <v>2980.9</v>
      </c>
      <c r="AE85" s="112">
        <v>2781.2</v>
      </c>
      <c r="AF85" s="112">
        <v>400816.3</v>
      </c>
      <c r="AG85" s="112">
        <v>355053.7</v>
      </c>
      <c r="AH85" s="112">
        <v>45762.6</v>
      </c>
      <c r="AI85" s="112">
        <v>231486.90000009999</v>
      </c>
      <c r="AJ85" s="112">
        <v>32329.9</v>
      </c>
      <c r="AK85" s="112">
        <v>199157.0000001</v>
      </c>
      <c r="AL85" s="112">
        <v>9028</v>
      </c>
      <c r="AM85" s="112">
        <v>186024.2</v>
      </c>
      <c r="AN85" s="112">
        <v>9.9999999999999995E-8</v>
      </c>
      <c r="AO85" s="112">
        <v>4104.8</v>
      </c>
      <c r="AP85" s="112">
        <v>0</v>
      </c>
      <c r="AQ85" s="112">
        <v>0</v>
      </c>
      <c r="AR85" s="113">
        <v>-395087.40000010049</v>
      </c>
      <c r="AS85" s="113">
        <v>-568348.40000000037</v>
      </c>
      <c r="AT85" s="113">
        <v>-795903.7000001003</v>
      </c>
      <c r="AU85" s="111">
        <v>-3.4054592299999999</v>
      </c>
      <c r="AV85" s="113">
        <v>0.29999989969655871</v>
      </c>
      <c r="AW85" s="112">
        <v>795904</v>
      </c>
      <c r="AX85" s="112">
        <v>947922</v>
      </c>
      <c r="AY85" s="114">
        <v>-152018</v>
      </c>
      <c r="AZ85" s="112">
        <v>6458918.0806989213</v>
      </c>
      <c r="BA85" s="112">
        <v>863445.31472001807</v>
      </c>
      <c r="BB85" s="114">
        <v>7322363.3954189392</v>
      </c>
      <c r="BC85" s="110">
        <v>31.330436085396556</v>
      </c>
      <c r="BD85" s="110">
        <v>10.073085582051577</v>
      </c>
      <c r="BE85" s="110">
        <v>6.888814286432547</v>
      </c>
      <c r="BF85" s="115">
        <v>28.76530640642585</v>
      </c>
      <c r="BG85" s="135">
        <v>23371405.924451746</v>
      </c>
    </row>
    <row r="86" spans="1:59" ht="14.5" hidden="1" outlineLevel="1" x14ac:dyDescent="0.25">
      <c r="A86" s="100"/>
      <c r="B86" s="99" t="s">
        <v>477</v>
      </c>
      <c r="C86" s="111">
        <v>500.25</v>
      </c>
      <c r="D86" s="112">
        <v>2808431.9</v>
      </c>
      <c r="E86" s="112">
        <v>2804498.6</v>
      </c>
      <c r="F86" s="112">
        <v>2575657</v>
      </c>
      <c r="G86" s="113">
        <v>785546.2</v>
      </c>
      <c r="H86" s="112">
        <v>138816.20000000001</v>
      </c>
      <c r="I86" s="112">
        <v>3570.8</v>
      </c>
      <c r="J86" s="112">
        <v>494617.1</v>
      </c>
      <c r="K86" s="112">
        <v>148542.1</v>
      </c>
      <c r="L86" s="112">
        <v>716725.3</v>
      </c>
      <c r="M86" s="112">
        <v>530108.30000000005</v>
      </c>
      <c r="N86" s="112">
        <v>23647.3</v>
      </c>
      <c r="O86" s="112">
        <v>519629.9</v>
      </c>
      <c r="P86" s="113">
        <v>228841.60000000001</v>
      </c>
      <c r="Q86" s="112">
        <v>66914.8</v>
      </c>
      <c r="R86" s="112">
        <v>17084.599999999999</v>
      </c>
      <c r="S86" s="112">
        <v>144842.20000000001</v>
      </c>
      <c r="T86" s="112">
        <v>3933.3</v>
      </c>
      <c r="U86" s="112">
        <v>3716163.9</v>
      </c>
      <c r="V86" s="112">
        <v>3434416.9</v>
      </c>
      <c r="W86" s="112">
        <v>1415066.7</v>
      </c>
      <c r="X86" s="112">
        <v>1176594.8999999999</v>
      </c>
      <c r="Y86" s="112">
        <v>238471.8</v>
      </c>
      <c r="Z86" s="112">
        <v>114346.5</v>
      </c>
      <c r="AA86" s="112">
        <v>1481514.6</v>
      </c>
      <c r="AB86" s="112">
        <v>520897.9</v>
      </c>
      <c r="AC86" s="112">
        <v>954132.8</v>
      </c>
      <c r="AD86" s="112">
        <v>3239.3</v>
      </c>
      <c r="AE86" s="112">
        <v>3244.6</v>
      </c>
      <c r="AF86" s="112">
        <v>423489.1</v>
      </c>
      <c r="AG86" s="112">
        <v>376787.5</v>
      </c>
      <c r="AH86" s="112">
        <v>46701.599999999999</v>
      </c>
      <c r="AI86" s="112">
        <v>281747</v>
      </c>
      <c r="AJ86" s="112">
        <v>37051.800000000003</v>
      </c>
      <c r="AK86" s="112">
        <v>244695.2</v>
      </c>
      <c r="AL86" s="112">
        <v>9661.2000000000007</v>
      </c>
      <c r="AM86" s="112">
        <v>230927.5</v>
      </c>
      <c r="AN86" s="112">
        <v>0</v>
      </c>
      <c r="AO86" s="112">
        <v>4106.5</v>
      </c>
      <c r="AP86" s="112">
        <v>0</v>
      </c>
      <c r="AQ86" s="112">
        <v>0</v>
      </c>
      <c r="AR86" s="113">
        <v>-484242.89999999991</v>
      </c>
      <c r="AS86" s="113">
        <v>-629918.29999999981</v>
      </c>
      <c r="AT86" s="113">
        <v>-907732</v>
      </c>
      <c r="AU86" s="111">
        <v>-3.8839426399999999</v>
      </c>
      <c r="AV86" s="113">
        <v>0</v>
      </c>
      <c r="AW86" s="112">
        <v>907732</v>
      </c>
      <c r="AX86" s="112">
        <v>546216</v>
      </c>
      <c r="AY86" s="114">
        <v>361516</v>
      </c>
      <c r="AZ86" s="112">
        <v>6566673.5050928071</v>
      </c>
      <c r="BA86" s="112">
        <v>1352706.7357343528</v>
      </c>
      <c r="BB86" s="114">
        <v>7919380.24082716</v>
      </c>
      <c r="BC86" s="110">
        <v>33.88491161561533</v>
      </c>
      <c r="BD86" s="110">
        <v>9.0169226456813014</v>
      </c>
      <c r="BE86" s="110">
        <v>7.5816623696279919</v>
      </c>
      <c r="BF86" s="115">
        <v>27.826892323007296</v>
      </c>
      <c r="BG86" s="135">
        <v>23371405.924451746</v>
      </c>
    </row>
    <row r="87" spans="1:59" ht="14.5" collapsed="1" x14ac:dyDescent="0.25">
      <c r="A87" s="101">
        <v>2012</v>
      </c>
      <c r="B87" s="99" t="s">
        <v>478</v>
      </c>
      <c r="C87" s="116">
        <v>509.23</v>
      </c>
      <c r="D87" s="117">
        <v>3274301.3</v>
      </c>
      <c r="E87" s="117">
        <v>3270368</v>
      </c>
      <c r="F87" s="117">
        <v>3007922.3</v>
      </c>
      <c r="G87" s="118">
        <v>856379.1</v>
      </c>
      <c r="H87" s="117">
        <v>152274.4</v>
      </c>
      <c r="I87" s="117">
        <v>3823.6</v>
      </c>
      <c r="J87" s="117">
        <v>538340</v>
      </c>
      <c r="K87" s="117">
        <v>161941.1</v>
      </c>
      <c r="L87" s="117">
        <v>891668.4</v>
      </c>
      <c r="M87" s="117">
        <v>584637.9</v>
      </c>
      <c r="N87" s="117">
        <v>25921.5</v>
      </c>
      <c r="O87" s="117">
        <v>649315.4</v>
      </c>
      <c r="P87" s="118">
        <v>262445.7</v>
      </c>
      <c r="Q87" s="117">
        <v>74083.5</v>
      </c>
      <c r="R87" s="117">
        <v>22210.1</v>
      </c>
      <c r="S87" s="117">
        <v>166152.1</v>
      </c>
      <c r="T87" s="117">
        <v>3933.3</v>
      </c>
      <c r="U87" s="117">
        <v>4274966.2</v>
      </c>
      <c r="V87" s="117">
        <v>3943655.9</v>
      </c>
      <c r="W87" s="117">
        <v>1647046.6</v>
      </c>
      <c r="X87" s="117">
        <v>1380019</v>
      </c>
      <c r="Y87" s="117">
        <v>267027.59999999998</v>
      </c>
      <c r="Z87" s="117">
        <v>142939.29999999999</v>
      </c>
      <c r="AA87" s="117">
        <v>1681899.1</v>
      </c>
      <c r="AB87" s="117">
        <v>611398.5</v>
      </c>
      <c r="AC87" s="117">
        <v>1063398.8</v>
      </c>
      <c r="AD87" s="117">
        <v>3617</v>
      </c>
      <c r="AE87" s="117">
        <v>3484.8</v>
      </c>
      <c r="AF87" s="117">
        <v>471770.9</v>
      </c>
      <c r="AG87" s="117">
        <v>424769.8</v>
      </c>
      <c r="AH87" s="117">
        <v>47001.1</v>
      </c>
      <c r="AI87" s="117">
        <v>331310.3</v>
      </c>
      <c r="AJ87" s="117">
        <v>51501</v>
      </c>
      <c r="AK87" s="117">
        <v>279809.3</v>
      </c>
      <c r="AL87" s="117">
        <v>12585.7</v>
      </c>
      <c r="AM87" s="117">
        <v>255533.2</v>
      </c>
      <c r="AN87" s="117">
        <v>0</v>
      </c>
      <c r="AO87" s="117">
        <v>11690.4</v>
      </c>
      <c r="AP87" s="117">
        <v>0</v>
      </c>
      <c r="AQ87" s="117">
        <v>0</v>
      </c>
      <c r="AR87" s="118">
        <v>-528894.00000000047</v>
      </c>
      <c r="AS87" s="118">
        <v>-673287.89999999991</v>
      </c>
      <c r="AT87" s="118">
        <v>-1000664.9000000004</v>
      </c>
      <c r="AU87" s="116">
        <v>-4.2815776899999998</v>
      </c>
      <c r="AV87" s="118">
        <v>2433.0999999996275</v>
      </c>
      <c r="AW87" s="117">
        <v>1003098</v>
      </c>
      <c r="AX87" s="117">
        <v>651588</v>
      </c>
      <c r="AY87" s="119">
        <v>351510</v>
      </c>
      <c r="AZ87" s="117">
        <v>6631965.300867592</v>
      </c>
      <c r="BA87" s="117">
        <v>1385356.4859266994</v>
      </c>
      <c r="BB87" s="119">
        <v>8017321.7867942918</v>
      </c>
      <c r="BC87" s="120">
        <v>34.303977316171512</v>
      </c>
      <c r="BD87" s="120">
        <v>8.1423050792263307</v>
      </c>
      <c r="BE87" s="120">
        <v>7.7500098129430821</v>
      </c>
      <c r="BF87" s="121">
        <v>29.643997120537325</v>
      </c>
      <c r="BG87" s="136">
        <v>23371405.924451746</v>
      </c>
    </row>
    <row r="88" spans="1:59" ht="14.5" hidden="1" outlineLevel="1" x14ac:dyDescent="0.25">
      <c r="A88" s="98"/>
      <c r="B88" s="99" t="s">
        <v>467</v>
      </c>
      <c r="C88" s="104">
        <v>503.63</v>
      </c>
      <c r="D88" s="105">
        <v>257167.2</v>
      </c>
      <c r="E88" s="105">
        <v>257167.2</v>
      </c>
      <c r="F88" s="105">
        <v>250360.7</v>
      </c>
      <c r="G88" s="106">
        <v>68799.7</v>
      </c>
      <c r="H88" s="105">
        <v>12290.8</v>
      </c>
      <c r="I88" s="105">
        <v>273.89999999999998</v>
      </c>
      <c r="J88" s="105">
        <v>44364.4</v>
      </c>
      <c r="K88" s="105">
        <v>11870.6</v>
      </c>
      <c r="L88" s="105">
        <v>46020.4</v>
      </c>
      <c r="M88" s="105">
        <v>66723</v>
      </c>
      <c r="N88" s="105">
        <v>2018.9</v>
      </c>
      <c r="O88" s="105">
        <v>66798.7</v>
      </c>
      <c r="P88" s="106">
        <v>6806.5</v>
      </c>
      <c r="Q88" s="105">
        <v>5542</v>
      </c>
      <c r="R88" s="105">
        <v>860.9</v>
      </c>
      <c r="S88" s="105">
        <v>403.6</v>
      </c>
      <c r="T88" s="105">
        <v>0</v>
      </c>
      <c r="U88" s="105">
        <v>468736.5</v>
      </c>
      <c r="V88" s="105">
        <v>432664.5</v>
      </c>
      <c r="W88" s="105">
        <v>210357.8</v>
      </c>
      <c r="X88" s="105">
        <v>192755</v>
      </c>
      <c r="Y88" s="105">
        <v>17602.8</v>
      </c>
      <c r="Z88" s="105">
        <v>3187.7</v>
      </c>
      <c r="AA88" s="105">
        <v>158552.70000000001</v>
      </c>
      <c r="AB88" s="105">
        <v>45442.2</v>
      </c>
      <c r="AC88" s="105">
        <v>112348.4</v>
      </c>
      <c r="AD88" s="105">
        <v>762.1</v>
      </c>
      <c r="AE88" s="105">
        <v>0</v>
      </c>
      <c r="AF88" s="105">
        <v>60566.3</v>
      </c>
      <c r="AG88" s="105">
        <v>48462.2</v>
      </c>
      <c r="AH88" s="105">
        <v>12104.1</v>
      </c>
      <c r="AI88" s="105">
        <v>36072</v>
      </c>
      <c r="AJ88" s="105">
        <v>2003.1</v>
      </c>
      <c r="AK88" s="105">
        <v>34068.9</v>
      </c>
      <c r="AL88" s="105">
        <v>0</v>
      </c>
      <c r="AM88" s="105">
        <v>34068.9</v>
      </c>
      <c r="AN88" s="105">
        <v>0</v>
      </c>
      <c r="AO88" s="105">
        <v>0</v>
      </c>
      <c r="AP88" s="105">
        <v>0</v>
      </c>
      <c r="AQ88" s="105">
        <v>0</v>
      </c>
      <c r="AR88" s="106">
        <v>-151003</v>
      </c>
      <c r="AS88" s="106">
        <v>-175497.3</v>
      </c>
      <c r="AT88" s="106">
        <v>-211569.3</v>
      </c>
      <c r="AU88" s="104">
        <v>-0.85101073999999999</v>
      </c>
      <c r="AV88" s="106">
        <v>-9.9999999976716936E-2</v>
      </c>
      <c r="AW88" s="105">
        <v>211569.2</v>
      </c>
      <c r="AX88" s="105">
        <v>344322.1</v>
      </c>
      <c r="AY88" s="107">
        <v>-132752.9</v>
      </c>
      <c r="AZ88" s="105">
        <v>6696112.2864245642</v>
      </c>
      <c r="BA88" s="112">
        <v>1236339.5668150438</v>
      </c>
      <c r="BB88" s="107">
        <v>7932451.853239608</v>
      </c>
      <c r="BC88" s="110">
        <v>31.907284020964681</v>
      </c>
      <c r="BD88" s="108">
        <v>10.08874575716856</v>
      </c>
      <c r="BE88" s="108">
        <v>7.6955816327510238</v>
      </c>
      <c r="BF88" s="109">
        <v>18.381638971292219</v>
      </c>
      <c r="BG88" s="137">
        <v>24860943.501263194</v>
      </c>
    </row>
    <row r="89" spans="1:59" ht="14.5" hidden="1" outlineLevel="1" x14ac:dyDescent="0.25">
      <c r="A89" s="100"/>
      <c r="B89" s="99" t="s">
        <v>468</v>
      </c>
      <c r="C89" s="111">
        <v>500.36</v>
      </c>
      <c r="D89" s="112">
        <v>498665.1</v>
      </c>
      <c r="E89" s="112">
        <v>498665.1</v>
      </c>
      <c r="F89" s="112">
        <v>482570</v>
      </c>
      <c r="G89" s="113">
        <v>135926.70000000001</v>
      </c>
      <c r="H89" s="112">
        <v>23685.7</v>
      </c>
      <c r="I89" s="112">
        <v>583.29999999999995</v>
      </c>
      <c r="J89" s="112">
        <v>86247.7</v>
      </c>
      <c r="K89" s="112">
        <v>25410</v>
      </c>
      <c r="L89" s="112">
        <v>85873.600000000006</v>
      </c>
      <c r="M89" s="112">
        <v>117914.4</v>
      </c>
      <c r="N89" s="112">
        <v>3837.3</v>
      </c>
      <c r="O89" s="112">
        <v>139018</v>
      </c>
      <c r="P89" s="113">
        <v>16095.099999999999</v>
      </c>
      <c r="Q89" s="112">
        <v>10017.799999999999</v>
      </c>
      <c r="R89" s="112">
        <v>1836.1</v>
      </c>
      <c r="S89" s="112">
        <v>4241.2</v>
      </c>
      <c r="T89" s="112">
        <v>0</v>
      </c>
      <c r="U89" s="112">
        <v>798182.1</v>
      </c>
      <c r="V89" s="112">
        <v>737508.5</v>
      </c>
      <c r="W89" s="112">
        <v>348076.9</v>
      </c>
      <c r="X89" s="112">
        <v>292412.2</v>
      </c>
      <c r="Y89" s="112">
        <v>55664.7</v>
      </c>
      <c r="Z89" s="112">
        <v>9933.7999999999993</v>
      </c>
      <c r="AA89" s="112">
        <v>304350</v>
      </c>
      <c r="AB89" s="112">
        <v>93566.2</v>
      </c>
      <c r="AC89" s="112">
        <v>208410.5</v>
      </c>
      <c r="AD89" s="112">
        <v>1006.2</v>
      </c>
      <c r="AE89" s="112">
        <v>1367.1</v>
      </c>
      <c r="AF89" s="112">
        <v>75147.8</v>
      </c>
      <c r="AG89" s="112">
        <v>62776</v>
      </c>
      <c r="AH89" s="112">
        <v>12371.8</v>
      </c>
      <c r="AI89" s="112">
        <v>60673.599999999999</v>
      </c>
      <c r="AJ89" s="112">
        <v>5173.1000000000004</v>
      </c>
      <c r="AK89" s="112">
        <v>55500.5</v>
      </c>
      <c r="AL89" s="112">
        <v>50</v>
      </c>
      <c r="AM89" s="112">
        <v>55094.3</v>
      </c>
      <c r="AN89" s="112">
        <v>0</v>
      </c>
      <c r="AO89" s="112">
        <v>356.2</v>
      </c>
      <c r="AP89" s="112">
        <v>0</v>
      </c>
      <c r="AQ89" s="112">
        <v>0</v>
      </c>
      <c r="AR89" s="113">
        <v>-224369.19999999995</v>
      </c>
      <c r="AS89" s="113">
        <v>-238843.40000000002</v>
      </c>
      <c r="AT89" s="113">
        <v>-299517</v>
      </c>
      <c r="AU89" s="111">
        <v>-1.2047692400000001</v>
      </c>
      <c r="AV89" s="113">
        <v>9.9999999976716936E-2</v>
      </c>
      <c r="AW89" s="112">
        <v>299517.09999999998</v>
      </c>
      <c r="AX89" s="112">
        <v>432641.7</v>
      </c>
      <c r="AY89" s="114">
        <v>-133124.6</v>
      </c>
      <c r="AZ89" s="112">
        <v>6769774.3004441243</v>
      </c>
      <c r="BA89" s="112">
        <v>1227277.8205802417</v>
      </c>
      <c r="BB89" s="114">
        <v>7997052.1210243665</v>
      </c>
      <c r="BC89" s="110">
        <v>32.16713042535185</v>
      </c>
      <c r="BD89" s="110">
        <v>17.056381134270502</v>
      </c>
      <c r="BE89" s="110">
        <v>7.6014733981130371</v>
      </c>
      <c r="BF89" s="115">
        <v>17.795055639596331</v>
      </c>
      <c r="BG89" s="135">
        <v>24860943.501263194</v>
      </c>
    </row>
    <row r="90" spans="1:59" ht="14.5" hidden="1" outlineLevel="1" x14ac:dyDescent="0.25">
      <c r="A90" s="100"/>
      <c r="B90" s="99" t="s">
        <v>469</v>
      </c>
      <c r="C90" s="111">
        <v>500.25</v>
      </c>
      <c r="D90" s="112">
        <v>840183.4</v>
      </c>
      <c r="E90" s="112">
        <v>840183.4</v>
      </c>
      <c r="F90" s="112">
        <v>800296.1</v>
      </c>
      <c r="G90" s="113">
        <v>200107.7</v>
      </c>
      <c r="H90" s="112">
        <v>34305.4</v>
      </c>
      <c r="I90" s="112">
        <v>779.5</v>
      </c>
      <c r="J90" s="112">
        <v>126148</v>
      </c>
      <c r="K90" s="112">
        <v>38874.800000000003</v>
      </c>
      <c r="L90" s="112">
        <v>231562.6</v>
      </c>
      <c r="M90" s="112">
        <v>167125.9</v>
      </c>
      <c r="N90" s="112">
        <v>5946.1</v>
      </c>
      <c r="O90" s="112">
        <v>195553.8</v>
      </c>
      <c r="P90" s="113">
        <v>39887.300000000003</v>
      </c>
      <c r="Q90" s="112">
        <v>14526.4</v>
      </c>
      <c r="R90" s="112">
        <v>2875.6</v>
      </c>
      <c r="S90" s="112">
        <v>22485.3</v>
      </c>
      <c r="T90" s="112">
        <v>0</v>
      </c>
      <c r="U90" s="112">
        <v>1191109.8</v>
      </c>
      <c r="V90" s="112">
        <v>1097182.8999999999</v>
      </c>
      <c r="W90" s="112">
        <v>473857.9</v>
      </c>
      <c r="X90" s="112">
        <v>396954.3</v>
      </c>
      <c r="Y90" s="112">
        <v>76903.600000000006</v>
      </c>
      <c r="Z90" s="112">
        <v>18671.900000000001</v>
      </c>
      <c r="AA90" s="112">
        <v>446559</v>
      </c>
      <c r="AB90" s="112">
        <v>145112.6</v>
      </c>
      <c r="AC90" s="112">
        <v>298577.09999999998</v>
      </c>
      <c r="AD90" s="112">
        <v>1219.5</v>
      </c>
      <c r="AE90" s="112">
        <v>1649.8</v>
      </c>
      <c r="AF90" s="112">
        <v>158094.1</v>
      </c>
      <c r="AG90" s="112">
        <v>141450.29999999999</v>
      </c>
      <c r="AH90" s="112">
        <v>16643.8</v>
      </c>
      <c r="AI90" s="112">
        <v>93926.9</v>
      </c>
      <c r="AJ90" s="112">
        <v>7762.2</v>
      </c>
      <c r="AK90" s="112">
        <v>86164.7</v>
      </c>
      <c r="AL90" s="112">
        <v>287.2</v>
      </c>
      <c r="AM90" s="112">
        <v>60791.4</v>
      </c>
      <c r="AN90" s="112">
        <v>0</v>
      </c>
      <c r="AO90" s="112">
        <v>25086.1</v>
      </c>
      <c r="AP90" s="112">
        <v>0</v>
      </c>
      <c r="AQ90" s="112">
        <v>0</v>
      </c>
      <c r="AR90" s="113">
        <v>-192832.30000000005</v>
      </c>
      <c r="AS90" s="113">
        <v>-256999.49999999988</v>
      </c>
      <c r="AT90" s="113">
        <v>-350926.4</v>
      </c>
      <c r="AU90" s="111">
        <v>-1.4115570500000001</v>
      </c>
      <c r="AV90" s="113">
        <v>0.29999999998835847</v>
      </c>
      <c r="AW90" s="112">
        <v>350926.7</v>
      </c>
      <c r="AX90" s="112">
        <v>485750.3</v>
      </c>
      <c r="AY90" s="114">
        <v>-134823.6</v>
      </c>
      <c r="AZ90" s="112">
        <v>6789398.3784308527</v>
      </c>
      <c r="BA90" s="112">
        <v>1224514.3514946697</v>
      </c>
      <c r="BB90" s="114">
        <v>8013912.7299255226</v>
      </c>
      <c r="BC90" s="110">
        <v>32.234950091569665</v>
      </c>
      <c r="BD90" s="110">
        <v>11.0235831329619</v>
      </c>
      <c r="BE90" s="110">
        <v>7.8856625980241279</v>
      </c>
      <c r="BF90" s="115">
        <v>28.934615575410156</v>
      </c>
      <c r="BG90" s="135">
        <v>24860943.501263194</v>
      </c>
    </row>
    <row r="91" spans="1:59" ht="14.5" hidden="1" outlineLevel="1" x14ac:dyDescent="0.25">
      <c r="A91" s="100"/>
      <c r="B91" s="99" t="s">
        <v>470</v>
      </c>
      <c r="C91" s="111">
        <v>501.32</v>
      </c>
      <c r="D91" s="112">
        <v>1105872.3</v>
      </c>
      <c r="E91" s="112">
        <v>1105872.3</v>
      </c>
      <c r="F91" s="112">
        <v>1047806.3</v>
      </c>
      <c r="G91" s="113">
        <v>273381.8</v>
      </c>
      <c r="H91" s="112">
        <v>46359.8</v>
      </c>
      <c r="I91" s="112">
        <v>1015</v>
      </c>
      <c r="J91" s="112">
        <v>173084.9</v>
      </c>
      <c r="K91" s="112">
        <v>52922.1</v>
      </c>
      <c r="L91" s="112">
        <v>290907.59999999998</v>
      </c>
      <c r="M91" s="112">
        <v>219448.1</v>
      </c>
      <c r="N91" s="112">
        <v>8050.5</v>
      </c>
      <c r="O91" s="112">
        <v>256018.3</v>
      </c>
      <c r="P91" s="113">
        <v>58066</v>
      </c>
      <c r="Q91" s="112">
        <v>19250.599999999999</v>
      </c>
      <c r="R91" s="112">
        <v>4645.3</v>
      </c>
      <c r="S91" s="112">
        <v>34170.1</v>
      </c>
      <c r="T91" s="112">
        <v>0</v>
      </c>
      <c r="U91" s="112">
        <v>1545178.4</v>
      </c>
      <c r="V91" s="112">
        <v>1435193.7</v>
      </c>
      <c r="W91" s="112">
        <v>608024</v>
      </c>
      <c r="X91" s="112">
        <v>506123.8</v>
      </c>
      <c r="Y91" s="112">
        <v>101900.2</v>
      </c>
      <c r="Z91" s="112">
        <v>34113.699999999997</v>
      </c>
      <c r="AA91" s="112">
        <v>588654.9</v>
      </c>
      <c r="AB91" s="112">
        <v>196006.6</v>
      </c>
      <c r="AC91" s="112">
        <v>389141.2</v>
      </c>
      <c r="AD91" s="112">
        <v>1857.3</v>
      </c>
      <c r="AE91" s="112">
        <v>1649.8</v>
      </c>
      <c r="AF91" s="112">
        <v>204401.1</v>
      </c>
      <c r="AG91" s="112">
        <v>185183.3</v>
      </c>
      <c r="AH91" s="112">
        <v>19217.8</v>
      </c>
      <c r="AI91" s="112">
        <v>109984.7</v>
      </c>
      <c r="AJ91" s="112">
        <v>10391.4</v>
      </c>
      <c r="AK91" s="112">
        <v>99593.3</v>
      </c>
      <c r="AL91" s="112">
        <v>399.9</v>
      </c>
      <c r="AM91" s="112">
        <v>73621.5</v>
      </c>
      <c r="AN91" s="112">
        <v>0</v>
      </c>
      <c r="AO91" s="112">
        <v>25571.9</v>
      </c>
      <c r="AP91" s="112">
        <v>0</v>
      </c>
      <c r="AQ91" s="112">
        <v>0</v>
      </c>
      <c r="AR91" s="113">
        <v>-234904.99999999977</v>
      </c>
      <c r="AS91" s="113">
        <v>-329321.39999999991</v>
      </c>
      <c r="AT91" s="113">
        <v>-439306.09999999986</v>
      </c>
      <c r="AU91" s="111">
        <v>-1.76705321</v>
      </c>
      <c r="AV91" s="113">
        <v>1.1641532182693481E-10</v>
      </c>
      <c r="AW91" s="112">
        <v>439306.1</v>
      </c>
      <c r="AX91" s="112">
        <v>72848.100000000006</v>
      </c>
      <c r="AY91" s="114">
        <v>366458</v>
      </c>
      <c r="AZ91" s="112">
        <v>6934489.4175642505</v>
      </c>
      <c r="BA91" s="112">
        <v>1725978.9494938413</v>
      </c>
      <c r="BB91" s="114">
        <v>8660468.3670580909</v>
      </c>
      <c r="BC91" s="110">
        <v>34.835638344208654</v>
      </c>
      <c r="BD91" s="110">
        <v>12.356062731183304</v>
      </c>
      <c r="BE91" s="110">
        <v>7.1179289071087197</v>
      </c>
      <c r="BF91" s="115">
        <v>27.763490255784866</v>
      </c>
      <c r="BG91" s="135">
        <v>24860943.501263194</v>
      </c>
    </row>
    <row r="92" spans="1:59" ht="14.5" hidden="1" outlineLevel="1" x14ac:dyDescent="0.25">
      <c r="A92" s="100"/>
      <c r="B92" s="99" t="s">
        <v>471</v>
      </c>
      <c r="C92" s="111">
        <v>500.26</v>
      </c>
      <c r="D92" s="112">
        <v>1356508.9</v>
      </c>
      <c r="E92" s="112">
        <v>1356508.9</v>
      </c>
      <c r="F92" s="112">
        <v>1260682.6000000001</v>
      </c>
      <c r="G92" s="113">
        <v>344179.20000000001</v>
      </c>
      <c r="H92" s="112">
        <v>58770.9</v>
      </c>
      <c r="I92" s="112">
        <v>1240.0999999999999</v>
      </c>
      <c r="J92" s="112">
        <v>218631.2</v>
      </c>
      <c r="K92" s="112">
        <v>65537</v>
      </c>
      <c r="L92" s="112">
        <v>333596.79999999999</v>
      </c>
      <c r="M92" s="112">
        <v>266925</v>
      </c>
      <c r="N92" s="112">
        <v>10017.4</v>
      </c>
      <c r="O92" s="112">
        <v>305964.2</v>
      </c>
      <c r="P92" s="113">
        <v>95826.3</v>
      </c>
      <c r="Q92" s="112">
        <v>23467.7</v>
      </c>
      <c r="R92" s="112">
        <v>5524.6</v>
      </c>
      <c r="S92" s="112">
        <v>66834</v>
      </c>
      <c r="T92" s="112">
        <v>0</v>
      </c>
      <c r="U92" s="112">
        <v>1878446.1</v>
      </c>
      <c r="V92" s="112">
        <v>1755177.4</v>
      </c>
      <c r="W92" s="112">
        <v>738968.9</v>
      </c>
      <c r="X92" s="112">
        <v>613843.80000000005</v>
      </c>
      <c r="Y92" s="112">
        <v>125125.1</v>
      </c>
      <c r="Z92" s="112">
        <v>48136.9</v>
      </c>
      <c r="AA92" s="112">
        <v>738309.7</v>
      </c>
      <c r="AB92" s="112">
        <v>248033.8</v>
      </c>
      <c r="AC92" s="112">
        <v>486533.8</v>
      </c>
      <c r="AD92" s="112">
        <v>2092.3000000000002</v>
      </c>
      <c r="AE92" s="112">
        <v>1649.8</v>
      </c>
      <c r="AF92" s="112">
        <v>229761.9</v>
      </c>
      <c r="AG92" s="112">
        <v>209685</v>
      </c>
      <c r="AH92" s="112">
        <v>20076.900000000001</v>
      </c>
      <c r="AI92" s="112">
        <v>123268.7</v>
      </c>
      <c r="AJ92" s="112">
        <v>14966.1</v>
      </c>
      <c r="AK92" s="112">
        <v>108302.6</v>
      </c>
      <c r="AL92" s="112">
        <v>509.4</v>
      </c>
      <c r="AM92" s="112">
        <v>78507.199999999997</v>
      </c>
      <c r="AN92" s="112">
        <v>0</v>
      </c>
      <c r="AO92" s="112">
        <v>29286</v>
      </c>
      <c r="AP92" s="112">
        <v>0</v>
      </c>
      <c r="AQ92" s="112">
        <v>0</v>
      </c>
      <c r="AR92" s="113">
        <v>-292175.30000000028</v>
      </c>
      <c r="AS92" s="113">
        <v>-398668.5</v>
      </c>
      <c r="AT92" s="113">
        <v>-521937.20000000019</v>
      </c>
      <c r="AU92" s="111">
        <v>-2.0994263599999998</v>
      </c>
      <c r="AV92" s="113">
        <v>-0.20000000018626451</v>
      </c>
      <c r="AW92" s="112">
        <v>521937</v>
      </c>
      <c r="AX92" s="112">
        <v>158701</v>
      </c>
      <c r="AY92" s="114">
        <v>363236</v>
      </c>
      <c r="AZ92" s="112">
        <v>6895558.8415122423</v>
      </c>
      <c r="BA92" s="112">
        <v>1721031.6126540243</v>
      </c>
      <c r="BB92" s="114">
        <v>8616590.4541662671</v>
      </c>
      <c r="BC92" s="110">
        <v>34.659144990729956</v>
      </c>
      <c r="BD92" s="110">
        <v>9.9022625701356439</v>
      </c>
      <c r="BE92" s="110">
        <v>6.5622697398663705</v>
      </c>
      <c r="BF92" s="115">
        <v>26.461601040579126</v>
      </c>
      <c r="BG92" s="135">
        <v>24860943.501263194</v>
      </c>
    </row>
    <row r="93" spans="1:59" ht="14.5" hidden="1" outlineLevel="1" x14ac:dyDescent="0.25">
      <c r="A93" s="100"/>
      <c r="B93" s="99" t="s">
        <v>472</v>
      </c>
      <c r="C93" s="111">
        <v>500.44</v>
      </c>
      <c r="D93" s="112">
        <v>1667623.1</v>
      </c>
      <c r="E93" s="112">
        <v>1667623.1</v>
      </c>
      <c r="F93" s="112">
        <v>1548599.8</v>
      </c>
      <c r="G93" s="113">
        <v>407840.6</v>
      </c>
      <c r="H93" s="112">
        <v>70008.399999999994</v>
      </c>
      <c r="I93" s="112">
        <v>1466.5</v>
      </c>
      <c r="J93" s="112">
        <v>259867.2</v>
      </c>
      <c r="K93" s="112">
        <v>76498.5</v>
      </c>
      <c r="L93" s="112">
        <v>469435</v>
      </c>
      <c r="M93" s="112">
        <v>311774</v>
      </c>
      <c r="N93" s="112">
        <v>11544.8</v>
      </c>
      <c r="O93" s="112">
        <v>348005.4</v>
      </c>
      <c r="P93" s="113">
        <v>119023.3</v>
      </c>
      <c r="Q93" s="112">
        <v>28362.5</v>
      </c>
      <c r="R93" s="112">
        <v>6798.8</v>
      </c>
      <c r="S93" s="112">
        <v>83862</v>
      </c>
      <c r="T93" s="112">
        <v>0</v>
      </c>
      <c r="U93" s="112">
        <v>2244668.9</v>
      </c>
      <c r="V93" s="112">
        <v>2110916.9</v>
      </c>
      <c r="W93" s="112">
        <v>888226.7</v>
      </c>
      <c r="X93" s="112">
        <v>740000.4</v>
      </c>
      <c r="Y93" s="112">
        <v>148226.29999999999</v>
      </c>
      <c r="Z93" s="112">
        <v>60320</v>
      </c>
      <c r="AA93" s="112">
        <v>864334.7</v>
      </c>
      <c r="AB93" s="112">
        <v>296995.5</v>
      </c>
      <c r="AC93" s="112">
        <v>563093.6</v>
      </c>
      <c r="AD93" s="112">
        <v>2174.3000000000002</v>
      </c>
      <c r="AE93" s="112">
        <v>2071.3000000000002</v>
      </c>
      <c r="AF93" s="112">
        <v>298035.5</v>
      </c>
      <c r="AG93" s="112">
        <v>277645.90000000002</v>
      </c>
      <c r="AH93" s="112">
        <v>20389.599999999999</v>
      </c>
      <c r="AI93" s="112">
        <v>133752</v>
      </c>
      <c r="AJ93" s="112">
        <v>17823.099999999999</v>
      </c>
      <c r="AK93" s="112">
        <v>115928.9</v>
      </c>
      <c r="AL93" s="112">
        <v>4761.8</v>
      </c>
      <c r="AM93" s="112">
        <v>80274</v>
      </c>
      <c r="AN93" s="112">
        <v>0</v>
      </c>
      <c r="AO93" s="112">
        <v>30893.1</v>
      </c>
      <c r="AP93" s="112">
        <v>0</v>
      </c>
      <c r="AQ93" s="112">
        <v>0</v>
      </c>
      <c r="AR93" s="113">
        <v>-279010.29999999981</v>
      </c>
      <c r="AS93" s="113">
        <v>-443293.79999999981</v>
      </c>
      <c r="AT93" s="113">
        <v>-577045.79999999981</v>
      </c>
      <c r="AU93" s="111">
        <v>-2.3210937299999999</v>
      </c>
      <c r="AV93" s="113">
        <v>0.20000000018626451</v>
      </c>
      <c r="AW93" s="112">
        <v>577046</v>
      </c>
      <c r="AX93" s="112">
        <v>204001</v>
      </c>
      <c r="AY93" s="114">
        <v>373045</v>
      </c>
      <c r="AZ93" s="112">
        <v>6943320.939280536</v>
      </c>
      <c r="BA93" s="112">
        <v>1730916.626909822</v>
      </c>
      <c r="BB93" s="114">
        <v>8674237.5661903583</v>
      </c>
      <c r="BC93" s="110">
        <v>34.891023205734797</v>
      </c>
      <c r="BD93" s="110">
        <v>8.0129735541579539</v>
      </c>
      <c r="BE93" s="110">
        <v>5.9586516300911914</v>
      </c>
      <c r="BF93" s="115">
        <v>30.313512890806258</v>
      </c>
      <c r="BG93" s="135">
        <v>24860943.501263194</v>
      </c>
    </row>
    <row r="94" spans="1:59" ht="14.5" hidden="1" outlineLevel="1" x14ac:dyDescent="0.25">
      <c r="A94" s="100"/>
      <c r="B94" s="99" t="s">
        <v>473</v>
      </c>
      <c r="C94" s="111">
        <v>500.37</v>
      </c>
      <c r="D94" s="112">
        <v>1941016.1</v>
      </c>
      <c r="E94" s="112">
        <v>1941016.1</v>
      </c>
      <c r="F94" s="112">
        <v>1804112.4</v>
      </c>
      <c r="G94" s="113">
        <v>479523.5</v>
      </c>
      <c r="H94" s="112">
        <v>82736.7</v>
      </c>
      <c r="I94" s="112">
        <v>1655.6</v>
      </c>
      <c r="J94" s="112">
        <v>306151.09999999998</v>
      </c>
      <c r="K94" s="112">
        <v>88980.1</v>
      </c>
      <c r="L94" s="112">
        <v>540788.80000000005</v>
      </c>
      <c r="M94" s="112">
        <v>364105.8</v>
      </c>
      <c r="N94" s="112">
        <v>14562.8</v>
      </c>
      <c r="O94" s="112">
        <v>405131.5</v>
      </c>
      <c r="P94" s="113">
        <v>136903.70000000001</v>
      </c>
      <c r="Q94" s="112">
        <v>32798.800000000003</v>
      </c>
      <c r="R94" s="112">
        <v>7695.8</v>
      </c>
      <c r="S94" s="112">
        <v>96409.1</v>
      </c>
      <c r="T94" s="112">
        <v>0</v>
      </c>
      <c r="U94" s="112">
        <v>2678625.5</v>
      </c>
      <c r="V94" s="112">
        <v>2512588.6</v>
      </c>
      <c r="W94" s="112">
        <v>1020336</v>
      </c>
      <c r="X94" s="112">
        <v>848093.9</v>
      </c>
      <c r="Y94" s="112">
        <v>172242.1</v>
      </c>
      <c r="Z94" s="112">
        <v>73627.199999999997</v>
      </c>
      <c r="AA94" s="112">
        <v>1042033.8</v>
      </c>
      <c r="AB94" s="112">
        <v>349684.2</v>
      </c>
      <c r="AC94" s="112">
        <v>687718.3</v>
      </c>
      <c r="AD94" s="112">
        <v>2560</v>
      </c>
      <c r="AE94" s="112">
        <v>2071.3000000000002</v>
      </c>
      <c r="AF94" s="112">
        <v>376591.6</v>
      </c>
      <c r="AG94" s="112">
        <v>334760.7</v>
      </c>
      <c r="AH94" s="112">
        <v>41830.9</v>
      </c>
      <c r="AI94" s="112">
        <v>166036.9</v>
      </c>
      <c r="AJ94" s="112">
        <v>21191.5</v>
      </c>
      <c r="AK94" s="112">
        <v>144845.4</v>
      </c>
      <c r="AL94" s="112">
        <v>5028.5</v>
      </c>
      <c r="AM94" s="112">
        <v>108286.8</v>
      </c>
      <c r="AN94" s="112">
        <v>0</v>
      </c>
      <c r="AO94" s="112">
        <v>31530.1</v>
      </c>
      <c r="AP94" s="112">
        <v>0</v>
      </c>
      <c r="AQ94" s="112">
        <v>0</v>
      </c>
      <c r="AR94" s="113">
        <v>-361017.79999999981</v>
      </c>
      <c r="AS94" s="113">
        <v>-571572.5</v>
      </c>
      <c r="AT94" s="113">
        <v>-737609.39999999991</v>
      </c>
      <c r="AU94" s="111">
        <v>-2.9669404899999998</v>
      </c>
      <c r="AV94" s="113">
        <v>-0.39999999990686774</v>
      </c>
      <c r="AW94" s="112">
        <v>737609</v>
      </c>
      <c r="AX94" s="112">
        <v>368990</v>
      </c>
      <c r="AY94" s="114">
        <v>368619</v>
      </c>
      <c r="AZ94" s="112">
        <v>6984843.880638063</v>
      </c>
      <c r="BA94" s="112">
        <v>1727138.6681814108</v>
      </c>
      <c r="BB94" s="114">
        <v>8711982.548819473</v>
      </c>
      <c r="BC94" s="110">
        <v>35.042847623127471</v>
      </c>
      <c r="BD94" s="110">
        <v>8.8504617357910043</v>
      </c>
      <c r="BE94" s="110">
        <v>6.1985858045478919</v>
      </c>
      <c r="BF94" s="115">
        <v>29.975338565379854</v>
      </c>
      <c r="BG94" s="135">
        <v>24860943.501263194</v>
      </c>
    </row>
    <row r="95" spans="1:59" ht="14.5" hidden="1" outlineLevel="1" x14ac:dyDescent="0.25">
      <c r="A95" s="100"/>
      <c r="B95" s="99" t="s">
        <v>474</v>
      </c>
      <c r="C95" s="111">
        <v>507.6</v>
      </c>
      <c r="D95" s="112">
        <v>2178828.7000000002</v>
      </c>
      <c r="E95" s="112">
        <v>2178828.7000000002</v>
      </c>
      <c r="F95" s="112">
        <v>2022898.8</v>
      </c>
      <c r="G95" s="113">
        <v>547924.5</v>
      </c>
      <c r="H95" s="112">
        <v>95376.9</v>
      </c>
      <c r="I95" s="112">
        <v>1975.3</v>
      </c>
      <c r="J95" s="112">
        <v>350339.3</v>
      </c>
      <c r="K95" s="112">
        <v>100233</v>
      </c>
      <c r="L95" s="112">
        <v>584788.69999999995</v>
      </c>
      <c r="M95" s="112">
        <v>413373.1</v>
      </c>
      <c r="N95" s="112">
        <v>15892.2</v>
      </c>
      <c r="O95" s="112">
        <v>460920.3</v>
      </c>
      <c r="P95" s="113">
        <v>155929.90000000002</v>
      </c>
      <c r="Q95" s="112">
        <v>37104.400000000001</v>
      </c>
      <c r="R95" s="112">
        <v>8772.2000000000007</v>
      </c>
      <c r="S95" s="112">
        <v>110053.3</v>
      </c>
      <c r="T95" s="112">
        <v>0</v>
      </c>
      <c r="U95" s="112">
        <v>3020309.9</v>
      </c>
      <c r="V95" s="112">
        <v>2822705.3</v>
      </c>
      <c r="W95" s="112">
        <v>1153988</v>
      </c>
      <c r="X95" s="112">
        <v>958516.8</v>
      </c>
      <c r="Y95" s="112">
        <v>195471.2</v>
      </c>
      <c r="Z95" s="112">
        <v>85552.4</v>
      </c>
      <c r="AA95" s="112">
        <v>1197061.6000000001</v>
      </c>
      <c r="AB95" s="112">
        <v>402277.2</v>
      </c>
      <c r="AC95" s="112">
        <v>787648.5</v>
      </c>
      <c r="AD95" s="112">
        <v>4466.1000000000004</v>
      </c>
      <c r="AE95" s="112">
        <v>2669.8</v>
      </c>
      <c r="AF95" s="112">
        <v>386103.3</v>
      </c>
      <c r="AG95" s="112">
        <v>343935.9</v>
      </c>
      <c r="AH95" s="112">
        <v>42167.4</v>
      </c>
      <c r="AI95" s="112">
        <v>197604.6</v>
      </c>
      <c r="AJ95" s="112">
        <v>24992.400000000001</v>
      </c>
      <c r="AK95" s="112">
        <v>172612.2</v>
      </c>
      <c r="AL95" s="112">
        <v>5713.8</v>
      </c>
      <c r="AM95" s="112">
        <v>131486.29999999999</v>
      </c>
      <c r="AN95" s="112">
        <v>0</v>
      </c>
      <c r="AO95" s="112">
        <v>35412.1</v>
      </c>
      <c r="AP95" s="112">
        <v>0</v>
      </c>
      <c r="AQ95" s="112">
        <v>0</v>
      </c>
      <c r="AR95" s="113">
        <v>-455377.89999999991</v>
      </c>
      <c r="AS95" s="113">
        <v>-643876.59999999963</v>
      </c>
      <c r="AT95" s="113">
        <v>-841481.19999999972</v>
      </c>
      <c r="AU95" s="111">
        <v>-3.38475167</v>
      </c>
      <c r="AV95" s="113">
        <v>0.30000000027939677</v>
      </c>
      <c r="AW95" s="112">
        <v>841481.5</v>
      </c>
      <c r="AX95" s="112">
        <v>472362</v>
      </c>
      <c r="AY95" s="114">
        <v>369119.5</v>
      </c>
      <c r="AZ95" s="112">
        <v>7071433.5718901269</v>
      </c>
      <c r="BA95" s="112">
        <v>1752562.4404187324</v>
      </c>
      <c r="BB95" s="114">
        <v>8823996.0123088583</v>
      </c>
      <c r="BC95" s="110">
        <v>35.493407608848429</v>
      </c>
      <c r="BD95" s="110">
        <v>8.6461835638560469</v>
      </c>
      <c r="BE95" s="110">
        <v>6.5425273082076778</v>
      </c>
      <c r="BF95" s="115">
        <v>28.908450585862226</v>
      </c>
      <c r="BG95" s="135">
        <v>24860943.501263194</v>
      </c>
    </row>
    <row r="96" spans="1:59" ht="14.5" hidden="1" outlineLevel="1" x14ac:dyDescent="0.25">
      <c r="A96" s="100"/>
      <c r="B96" s="99" t="s">
        <v>475</v>
      </c>
      <c r="C96" s="111">
        <v>503.11</v>
      </c>
      <c r="D96" s="112">
        <v>2493832.1</v>
      </c>
      <c r="E96" s="112">
        <v>2493832.1</v>
      </c>
      <c r="F96" s="112">
        <v>2321621.6</v>
      </c>
      <c r="G96" s="113">
        <v>616260.1</v>
      </c>
      <c r="H96" s="112">
        <v>109597</v>
      </c>
      <c r="I96" s="112">
        <v>2311.4</v>
      </c>
      <c r="J96" s="112">
        <v>393217.2</v>
      </c>
      <c r="K96" s="112">
        <v>111134.5</v>
      </c>
      <c r="L96" s="112">
        <v>712778.1</v>
      </c>
      <c r="M96" s="112">
        <v>463429</v>
      </c>
      <c r="N96" s="112">
        <v>17570.400000000001</v>
      </c>
      <c r="O96" s="112">
        <v>511584</v>
      </c>
      <c r="P96" s="113">
        <v>172210.5</v>
      </c>
      <c r="Q96" s="112">
        <v>42376.9</v>
      </c>
      <c r="R96" s="112">
        <v>9875</v>
      </c>
      <c r="S96" s="112">
        <v>119958.6</v>
      </c>
      <c r="T96" s="112">
        <v>0</v>
      </c>
      <c r="U96" s="112">
        <v>3429004.6</v>
      </c>
      <c r="V96" s="112">
        <v>3221266.8</v>
      </c>
      <c r="W96" s="112">
        <v>1292002.6000000001</v>
      </c>
      <c r="X96" s="112">
        <v>1074092.1000000001</v>
      </c>
      <c r="Y96" s="112">
        <v>217910.5</v>
      </c>
      <c r="Z96" s="112">
        <v>97137</v>
      </c>
      <c r="AA96" s="112">
        <v>1349678.2</v>
      </c>
      <c r="AB96" s="112">
        <v>457598</v>
      </c>
      <c r="AC96" s="112">
        <v>884728.5</v>
      </c>
      <c r="AD96" s="112">
        <v>4681.8999999999996</v>
      </c>
      <c r="AE96" s="112">
        <v>2669.8</v>
      </c>
      <c r="AF96" s="112">
        <v>482449</v>
      </c>
      <c r="AG96" s="112">
        <v>435994.9</v>
      </c>
      <c r="AH96" s="112">
        <v>46454.1</v>
      </c>
      <c r="AI96" s="112">
        <v>207737.8</v>
      </c>
      <c r="AJ96" s="112">
        <v>30707.200000000001</v>
      </c>
      <c r="AK96" s="112">
        <v>177030.6</v>
      </c>
      <c r="AL96" s="112">
        <v>6015.6</v>
      </c>
      <c r="AM96" s="112">
        <v>134639.79999999999</v>
      </c>
      <c r="AN96" s="112">
        <v>0</v>
      </c>
      <c r="AO96" s="112">
        <v>36375.199999999997</v>
      </c>
      <c r="AP96" s="112">
        <v>0</v>
      </c>
      <c r="AQ96" s="112">
        <v>0</v>
      </c>
      <c r="AR96" s="113">
        <v>-452723.5</v>
      </c>
      <c r="AS96" s="113">
        <v>-727434.69999999972</v>
      </c>
      <c r="AT96" s="113">
        <v>-935172.5</v>
      </c>
      <c r="AU96" s="111">
        <v>-3.7616130700000001</v>
      </c>
      <c r="AV96" s="113">
        <v>0.5</v>
      </c>
      <c r="AW96" s="112">
        <v>935173</v>
      </c>
      <c r="AX96" s="112">
        <v>559048</v>
      </c>
      <c r="AY96" s="114">
        <v>376125</v>
      </c>
      <c r="AZ96" s="112">
        <v>6985577.3947633784</v>
      </c>
      <c r="BA96" s="112">
        <v>1743339.7160537778</v>
      </c>
      <c r="BB96" s="114">
        <v>8728917.1108171567</v>
      </c>
      <c r="BC96" s="110">
        <v>35.110964756320037</v>
      </c>
      <c r="BD96" s="110">
        <v>8.0556490261814773</v>
      </c>
      <c r="BE96" s="110">
        <v>6.0582537567899433</v>
      </c>
      <c r="BF96" s="115">
        <v>30.70173451177401</v>
      </c>
      <c r="BG96" s="135">
        <v>24860943.501263194</v>
      </c>
    </row>
    <row r="97" spans="1:59" ht="14.5" hidden="1" outlineLevel="1" x14ac:dyDescent="0.25">
      <c r="A97" s="100"/>
      <c r="B97" s="99" t="s">
        <v>476</v>
      </c>
      <c r="C97" s="111">
        <v>501.96</v>
      </c>
      <c r="D97" s="112">
        <v>2771881.2</v>
      </c>
      <c r="E97" s="112">
        <v>2771589</v>
      </c>
      <c r="F97" s="112">
        <v>2573142.9</v>
      </c>
      <c r="G97" s="113">
        <v>697611.2</v>
      </c>
      <c r="H97" s="112">
        <v>125055.4</v>
      </c>
      <c r="I97" s="112">
        <v>3317.7</v>
      </c>
      <c r="J97" s="112">
        <v>444544.1</v>
      </c>
      <c r="K97" s="112">
        <v>124694</v>
      </c>
      <c r="L97" s="112">
        <v>779319.3</v>
      </c>
      <c r="M97" s="112">
        <v>515047.4</v>
      </c>
      <c r="N97" s="112">
        <v>18826.5</v>
      </c>
      <c r="O97" s="112">
        <v>562338.5</v>
      </c>
      <c r="P97" s="113">
        <v>198446.09999999998</v>
      </c>
      <c r="Q97" s="112">
        <v>47115.8</v>
      </c>
      <c r="R97" s="112">
        <v>11288.5</v>
      </c>
      <c r="S97" s="112">
        <v>140041.79999999999</v>
      </c>
      <c r="T97" s="112">
        <v>292.2</v>
      </c>
      <c r="U97" s="112">
        <v>3793765.7</v>
      </c>
      <c r="V97" s="112">
        <v>3538554.4</v>
      </c>
      <c r="W97" s="112">
        <v>1428314.5</v>
      </c>
      <c r="X97" s="112">
        <v>1185906.1000000001</v>
      </c>
      <c r="Y97" s="112">
        <v>242408.4</v>
      </c>
      <c r="Z97" s="112">
        <v>110584.4</v>
      </c>
      <c r="AA97" s="112">
        <v>1492112.5</v>
      </c>
      <c r="AB97" s="112">
        <v>513097.5</v>
      </c>
      <c r="AC97" s="112">
        <v>970861.3</v>
      </c>
      <c r="AD97" s="112">
        <v>5358.2</v>
      </c>
      <c r="AE97" s="112">
        <v>2795.5</v>
      </c>
      <c r="AF97" s="112">
        <v>507543</v>
      </c>
      <c r="AG97" s="112">
        <v>456431.1</v>
      </c>
      <c r="AH97" s="112">
        <v>51111.9</v>
      </c>
      <c r="AI97" s="112">
        <v>255211.3</v>
      </c>
      <c r="AJ97" s="112">
        <v>42135.4</v>
      </c>
      <c r="AK97" s="112">
        <v>213075.9</v>
      </c>
      <c r="AL97" s="112">
        <v>10152.4</v>
      </c>
      <c r="AM97" s="112">
        <v>165527.79999999999</v>
      </c>
      <c r="AN97" s="112">
        <v>0</v>
      </c>
      <c r="AO97" s="112">
        <v>37395.699999999997</v>
      </c>
      <c r="AP97" s="112">
        <v>0</v>
      </c>
      <c r="AQ97" s="112">
        <v>0</v>
      </c>
      <c r="AR97" s="113">
        <v>-514341.5</v>
      </c>
      <c r="AS97" s="113">
        <v>-766965.39999999991</v>
      </c>
      <c r="AT97" s="113">
        <v>-1021884.5</v>
      </c>
      <c r="AU97" s="111">
        <v>-4.1104011199999997</v>
      </c>
      <c r="AV97" s="113">
        <v>0.5</v>
      </c>
      <c r="AW97" s="112">
        <v>1021885</v>
      </c>
      <c r="AX97" s="112">
        <v>647768</v>
      </c>
      <c r="AY97" s="114">
        <v>374117</v>
      </c>
      <c r="AZ97" s="112">
        <v>7055248.5953575643</v>
      </c>
      <c r="BA97" s="112">
        <v>1738275.1650105782</v>
      </c>
      <c r="BB97" s="114">
        <v>8793523.7603681423</v>
      </c>
      <c r="BC97" s="110">
        <v>35.370836830554481</v>
      </c>
      <c r="BD97" s="110">
        <v>8.2442737239692967</v>
      </c>
      <c r="BE97" s="110">
        <v>6.727123396154906</v>
      </c>
      <c r="BF97" s="115">
        <v>30.286670048523153</v>
      </c>
      <c r="BG97" s="135">
        <v>24860943.501263194</v>
      </c>
    </row>
    <row r="98" spans="1:59" ht="14.5" hidden="1" outlineLevel="1" x14ac:dyDescent="0.25">
      <c r="A98" s="100"/>
      <c r="B98" s="99" t="s">
        <v>477</v>
      </c>
      <c r="C98" s="111">
        <v>500.28</v>
      </c>
      <c r="D98" s="112">
        <v>3035777.4</v>
      </c>
      <c r="E98" s="112">
        <v>3035485.1</v>
      </c>
      <c r="F98" s="112">
        <v>2809866.7</v>
      </c>
      <c r="G98" s="113">
        <v>785385.8</v>
      </c>
      <c r="H98" s="112">
        <v>139962.6</v>
      </c>
      <c r="I98" s="112">
        <v>4487.2</v>
      </c>
      <c r="J98" s="112">
        <v>499407.8</v>
      </c>
      <c r="K98" s="112">
        <v>141528.20000000001</v>
      </c>
      <c r="L98" s="112">
        <v>827071.6</v>
      </c>
      <c r="M98" s="112">
        <v>563772.19999999995</v>
      </c>
      <c r="N98" s="112">
        <v>20164.400000000001</v>
      </c>
      <c r="O98" s="112">
        <v>613472.69999999995</v>
      </c>
      <c r="P98" s="113">
        <v>225618.4</v>
      </c>
      <c r="Q98" s="112">
        <v>51460.5</v>
      </c>
      <c r="R98" s="112">
        <v>13943.6</v>
      </c>
      <c r="S98" s="112">
        <v>160214.29999999999</v>
      </c>
      <c r="T98" s="112">
        <v>292.3</v>
      </c>
      <c r="U98" s="112">
        <v>4173148.3</v>
      </c>
      <c r="V98" s="112">
        <v>3884053.8</v>
      </c>
      <c r="W98" s="112">
        <v>1565741.4</v>
      </c>
      <c r="X98" s="112">
        <v>1299235.5</v>
      </c>
      <c r="Y98" s="112">
        <v>266505.90000000002</v>
      </c>
      <c r="Z98" s="112">
        <v>126602.4</v>
      </c>
      <c r="AA98" s="112">
        <v>1654406.4</v>
      </c>
      <c r="AB98" s="112">
        <v>567782.5</v>
      </c>
      <c r="AC98" s="112">
        <v>1078208.6000000001</v>
      </c>
      <c r="AD98" s="112">
        <v>5619.8</v>
      </c>
      <c r="AE98" s="112">
        <v>2795.5</v>
      </c>
      <c r="AF98" s="112">
        <v>537303.6</v>
      </c>
      <c r="AG98" s="112">
        <v>475115.7</v>
      </c>
      <c r="AH98" s="112">
        <v>62187.9</v>
      </c>
      <c r="AI98" s="112">
        <v>289094.5</v>
      </c>
      <c r="AJ98" s="112">
        <v>53069.7</v>
      </c>
      <c r="AK98" s="112">
        <v>236024.8</v>
      </c>
      <c r="AL98" s="112">
        <v>11304.5</v>
      </c>
      <c r="AM98" s="112">
        <v>184142.2</v>
      </c>
      <c r="AN98" s="112">
        <v>0</v>
      </c>
      <c r="AO98" s="112">
        <v>40578.1</v>
      </c>
      <c r="AP98" s="112">
        <v>0</v>
      </c>
      <c r="AQ98" s="112">
        <v>0</v>
      </c>
      <c r="AR98" s="113">
        <v>-600067.29999999981</v>
      </c>
      <c r="AS98" s="113">
        <v>-848568.69999999972</v>
      </c>
      <c r="AT98" s="113">
        <v>-1137370.8999999999</v>
      </c>
      <c r="AU98" s="111">
        <v>-4.5749305500000004</v>
      </c>
      <c r="AV98" s="113">
        <v>-0.19999999995343387</v>
      </c>
      <c r="AW98" s="112">
        <v>1137370.7</v>
      </c>
      <c r="AX98" s="112">
        <v>763180.7</v>
      </c>
      <c r="AY98" s="114">
        <v>374190</v>
      </c>
      <c r="AZ98" s="112">
        <v>7140863.8906861432</v>
      </c>
      <c r="BA98" s="112">
        <v>1732140.6303197842</v>
      </c>
      <c r="BB98" s="114">
        <v>8873004.5210059267</v>
      </c>
      <c r="BC98" s="110">
        <v>35.690538134866387</v>
      </c>
      <c r="BD98" s="110">
        <v>8.2362850885359773</v>
      </c>
      <c r="BE98" s="110">
        <v>6.9274916494101113</v>
      </c>
      <c r="BF98" s="115">
        <v>29.434549332891841</v>
      </c>
      <c r="BG98" s="135">
        <v>24860943.501263194</v>
      </c>
    </row>
    <row r="99" spans="1:59" ht="14.5" collapsed="1" x14ac:dyDescent="0.25">
      <c r="A99" s="101">
        <v>2013</v>
      </c>
      <c r="B99" s="99" t="s">
        <v>478</v>
      </c>
      <c r="C99" s="116">
        <v>502.47</v>
      </c>
      <c r="D99" s="117">
        <v>3537315.7</v>
      </c>
      <c r="E99" s="117">
        <v>3536202.5</v>
      </c>
      <c r="F99" s="117">
        <v>3292308.9</v>
      </c>
      <c r="G99" s="118">
        <v>858560.39999999991</v>
      </c>
      <c r="H99" s="117">
        <v>154576.1</v>
      </c>
      <c r="I99" s="117">
        <v>4876.5</v>
      </c>
      <c r="J99" s="117">
        <v>544893.5</v>
      </c>
      <c r="K99" s="117">
        <v>154214.29999999999</v>
      </c>
      <c r="L99" s="117">
        <v>1014439.2</v>
      </c>
      <c r="M99" s="117">
        <v>631851.30000000005</v>
      </c>
      <c r="N99" s="117">
        <v>22190.3</v>
      </c>
      <c r="O99" s="117">
        <v>765267.7</v>
      </c>
      <c r="P99" s="118">
        <v>243893.59999999998</v>
      </c>
      <c r="Q99" s="117">
        <v>56272.4</v>
      </c>
      <c r="R99" s="117">
        <v>20785.900000000001</v>
      </c>
      <c r="S99" s="117">
        <v>166835.29999999999</v>
      </c>
      <c r="T99" s="117">
        <v>1113.2</v>
      </c>
      <c r="U99" s="117">
        <v>4872299.3</v>
      </c>
      <c r="V99" s="117">
        <v>4471847.0999999996</v>
      </c>
      <c r="W99" s="117">
        <v>1817384.2</v>
      </c>
      <c r="X99" s="117">
        <v>1523276.8</v>
      </c>
      <c r="Y99" s="117">
        <v>294107.40000000002</v>
      </c>
      <c r="Z99" s="117">
        <v>158364.79999999999</v>
      </c>
      <c r="AA99" s="117">
        <v>1864697.3</v>
      </c>
      <c r="AB99" s="117">
        <v>684274.5</v>
      </c>
      <c r="AC99" s="117">
        <v>1171155.2</v>
      </c>
      <c r="AD99" s="117">
        <v>6037.8</v>
      </c>
      <c r="AE99" s="117">
        <v>3229.8</v>
      </c>
      <c r="AF99" s="117">
        <v>631400.80000000005</v>
      </c>
      <c r="AG99" s="117">
        <v>568909.6</v>
      </c>
      <c r="AH99" s="117">
        <v>62491.199999999997</v>
      </c>
      <c r="AI99" s="117">
        <v>400452.2</v>
      </c>
      <c r="AJ99" s="117">
        <v>81389.100000000006</v>
      </c>
      <c r="AK99" s="117">
        <v>319063.09999999998</v>
      </c>
      <c r="AL99" s="117">
        <v>14532.3</v>
      </c>
      <c r="AM99" s="117">
        <v>263848.90000000002</v>
      </c>
      <c r="AN99" s="117">
        <v>0</v>
      </c>
      <c r="AO99" s="117">
        <v>40681.9</v>
      </c>
      <c r="AP99" s="117">
        <v>0</v>
      </c>
      <c r="AQ99" s="117">
        <v>0</v>
      </c>
      <c r="AR99" s="118">
        <v>-703582.79999999981</v>
      </c>
      <c r="AS99" s="118">
        <v>-935644.59999999963</v>
      </c>
      <c r="AT99" s="118">
        <v>-1334983.5999999996</v>
      </c>
      <c r="AU99" s="116">
        <v>-5.3698026399999996</v>
      </c>
      <c r="AV99" s="118">
        <v>0.1000000003259629</v>
      </c>
      <c r="AW99" s="117">
        <v>1334983.7</v>
      </c>
      <c r="AX99" s="117">
        <v>933627.7</v>
      </c>
      <c r="AY99" s="119">
        <v>401356</v>
      </c>
      <c r="AZ99" s="117">
        <v>7168650.6535445713</v>
      </c>
      <c r="BA99" s="117">
        <v>1766536.4559086382</v>
      </c>
      <c r="BB99" s="119">
        <v>8935187.1094532087</v>
      </c>
      <c r="BC99" s="120">
        <v>35.94065972998655</v>
      </c>
      <c r="BD99" s="120">
        <v>8.1285806367968441</v>
      </c>
      <c r="BE99" s="120">
        <v>8.2189573206227298</v>
      </c>
      <c r="BF99" s="121">
        <v>30.812394304799284</v>
      </c>
      <c r="BG99" s="136">
        <v>24860943.501263194</v>
      </c>
    </row>
    <row r="100" spans="1:59" ht="14.5" hidden="1" outlineLevel="1" x14ac:dyDescent="0.25">
      <c r="A100" s="98"/>
      <c r="B100" s="99" t="s">
        <v>467</v>
      </c>
      <c r="C100" s="104">
        <v>516.62</v>
      </c>
      <c r="D100" s="105">
        <v>280280.5</v>
      </c>
      <c r="E100" s="105">
        <v>280280.5</v>
      </c>
      <c r="F100" s="105">
        <v>274155.09999999998</v>
      </c>
      <c r="G100" s="106">
        <v>74026.3</v>
      </c>
      <c r="H100" s="105">
        <v>12192.6</v>
      </c>
      <c r="I100" s="105">
        <v>363.6</v>
      </c>
      <c r="J100" s="105">
        <v>49175.3</v>
      </c>
      <c r="K100" s="105">
        <v>12294.8</v>
      </c>
      <c r="L100" s="105">
        <v>58251.9</v>
      </c>
      <c r="M100" s="105">
        <v>70066.600000000006</v>
      </c>
      <c r="N100" s="105">
        <v>2480.6</v>
      </c>
      <c r="O100" s="105">
        <v>69329.7</v>
      </c>
      <c r="P100" s="106">
        <v>6125.4000000000005</v>
      </c>
      <c r="Q100" s="105">
        <v>4959.1000000000004</v>
      </c>
      <c r="R100" s="105">
        <v>1134</v>
      </c>
      <c r="S100" s="105">
        <v>32.299999999999997</v>
      </c>
      <c r="T100" s="105">
        <v>0</v>
      </c>
      <c r="U100" s="105">
        <v>474815.1</v>
      </c>
      <c r="V100" s="105">
        <v>465999</v>
      </c>
      <c r="W100" s="105">
        <v>233522.6</v>
      </c>
      <c r="X100" s="105">
        <v>214884.9</v>
      </c>
      <c r="Y100" s="105">
        <v>18637.7</v>
      </c>
      <c r="Z100" s="105">
        <v>3180.9</v>
      </c>
      <c r="AA100" s="105">
        <v>172554.5</v>
      </c>
      <c r="AB100" s="105">
        <v>52772.6</v>
      </c>
      <c r="AC100" s="105">
        <v>119449.9</v>
      </c>
      <c r="AD100" s="105">
        <v>332</v>
      </c>
      <c r="AE100" s="105">
        <v>0</v>
      </c>
      <c r="AF100" s="105">
        <v>56741</v>
      </c>
      <c r="AG100" s="105">
        <v>38950.699999999997</v>
      </c>
      <c r="AH100" s="105">
        <v>17790.3</v>
      </c>
      <c r="AI100" s="105">
        <v>8816.1</v>
      </c>
      <c r="AJ100" s="105">
        <v>3394</v>
      </c>
      <c r="AK100" s="105">
        <v>5422.1</v>
      </c>
      <c r="AL100" s="105">
        <v>625.29999999999995</v>
      </c>
      <c r="AM100" s="105">
        <v>4796.8</v>
      </c>
      <c r="AN100" s="105">
        <v>0</v>
      </c>
      <c r="AO100" s="105">
        <v>0</v>
      </c>
      <c r="AP100" s="105">
        <v>0</v>
      </c>
      <c r="AQ100" s="105">
        <v>0</v>
      </c>
      <c r="AR100" s="106">
        <v>-137793.59999999998</v>
      </c>
      <c r="AS100" s="106">
        <v>-185718.5</v>
      </c>
      <c r="AT100" s="106">
        <v>-194534.59999999998</v>
      </c>
      <c r="AU100" s="104">
        <v>-0.71449887000000001</v>
      </c>
      <c r="AV100" s="106">
        <v>-9.9999999976716936E-2</v>
      </c>
      <c r="AW100" s="105">
        <v>194534.5</v>
      </c>
      <c r="AX100" s="105">
        <v>199115.2</v>
      </c>
      <c r="AY100" s="107">
        <v>-4580.7</v>
      </c>
      <c r="AZ100" s="105">
        <v>7327200.5857565179</v>
      </c>
      <c r="BA100" s="112">
        <v>1811766.9933320181</v>
      </c>
      <c r="BB100" s="107">
        <v>9138967.5790885352</v>
      </c>
      <c r="BC100" s="110">
        <v>33.565970188257999</v>
      </c>
      <c r="BD100" s="108">
        <v>8.987654724241656</v>
      </c>
      <c r="BE100" s="108">
        <v>1.8567438145922488</v>
      </c>
      <c r="BF100" s="109">
        <v>21.247790028345271</v>
      </c>
      <c r="BG100" s="137">
        <v>27226883.441270281</v>
      </c>
    </row>
    <row r="101" spans="1:59" ht="14.5" hidden="1" outlineLevel="1" x14ac:dyDescent="0.25">
      <c r="A101" s="100"/>
      <c r="B101" s="99" t="s">
        <v>468</v>
      </c>
      <c r="C101" s="111">
        <v>550.41</v>
      </c>
      <c r="D101" s="112">
        <v>525754.69999999995</v>
      </c>
      <c r="E101" s="112">
        <v>525754.69999999995</v>
      </c>
      <c r="F101" s="112">
        <v>504815.1</v>
      </c>
      <c r="G101" s="113">
        <v>143727.29999999999</v>
      </c>
      <c r="H101" s="112">
        <v>24216.6</v>
      </c>
      <c r="I101" s="112">
        <v>693.1</v>
      </c>
      <c r="J101" s="112">
        <v>93953.9</v>
      </c>
      <c r="K101" s="112">
        <v>24863.7</v>
      </c>
      <c r="L101" s="112">
        <v>105479</v>
      </c>
      <c r="M101" s="112">
        <v>120888.7</v>
      </c>
      <c r="N101" s="112">
        <v>3744.8</v>
      </c>
      <c r="O101" s="112">
        <v>130975.3</v>
      </c>
      <c r="P101" s="113">
        <v>20939.599999999999</v>
      </c>
      <c r="Q101" s="112">
        <v>10840</v>
      </c>
      <c r="R101" s="112">
        <v>3343.5</v>
      </c>
      <c r="S101" s="112">
        <v>6756.1</v>
      </c>
      <c r="T101" s="112">
        <v>0</v>
      </c>
      <c r="U101" s="112">
        <v>851579.8</v>
      </c>
      <c r="V101" s="112">
        <v>802433.6</v>
      </c>
      <c r="W101" s="112">
        <v>379720.2</v>
      </c>
      <c r="X101" s="112">
        <v>320401.90000000002</v>
      </c>
      <c r="Y101" s="112">
        <v>59318.3</v>
      </c>
      <c r="Z101" s="112">
        <v>12909.3</v>
      </c>
      <c r="AA101" s="112">
        <v>342128</v>
      </c>
      <c r="AB101" s="112">
        <v>107521.3</v>
      </c>
      <c r="AC101" s="112">
        <v>227881.60000000001</v>
      </c>
      <c r="AD101" s="112">
        <v>2285.9</v>
      </c>
      <c r="AE101" s="112">
        <v>4439.2</v>
      </c>
      <c r="AF101" s="112">
        <v>67676.100000000006</v>
      </c>
      <c r="AG101" s="112">
        <v>49419.199999999997</v>
      </c>
      <c r="AH101" s="112">
        <v>18256.900000000001</v>
      </c>
      <c r="AI101" s="112">
        <v>49146.2</v>
      </c>
      <c r="AJ101" s="112">
        <v>8424</v>
      </c>
      <c r="AK101" s="112">
        <v>40722.199999999997</v>
      </c>
      <c r="AL101" s="112">
        <v>1250.5</v>
      </c>
      <c r="AM101" s="112">
        <v>18163.8</v>
      </c>
      <c r="AN101" s="112">
        <v>0</v>
      </c>
      <c r="AO101" s="112">
        <v>21307.9</v>
      </c>
      <c r="AP101" s="112">
        <v>0</v>
      </c>
      <c r="AQ101" s="112">
        <v>0</v>
      </c>
      <c r="AR101" s="113">
        <v>-258149.00000000012</v>
      </c>
      <c r="AS101" s="113">
        <v>-276678.90000000002</v>
      </c>
      <c r="AT101" s="113">
        <v>-325825.10000000009</v>
      </c>
      <c r="AU101" s="111">
        <v>-1.1967108399999999</v>
      </c>
      <c r="AV101" s="113">
        <v>-1.1641532182693481E-10</v>
      </c>
      <c r="AW101" s="112">
        <v>325825.09999999998</v>
      </c>
      <c r="AX101" s="112">
        <v>329940.5</v>
      </c>
      <c r="AY101" s="114">
        <v>-4115.3999999999996</v>
      </c>
      <c r="AZ101" s="112">
        <v>7506841.2403938081</v>
      </c>
      <c r="BA101" s="112">
        <v>1931049.0808006064</v>
      </c>
      <c r="BB101" s="114">
        <v>9437890.321194414</v>
      </c>
      <c r="BC101" s="110">
        <v>34.663865739728919</v>
      </c>
      <c r="BD101" s="110">
        <v>5.4324234842181518</v>
      </c>
      <c r="BE101" s="110">
        <v>5.7711796357781138</v>
      </c>
      <c r="BF101" s="115">
        <v>20.894581005996056</v>
      </c>
      <c r="BG101" s="135">
        <v>27226883.441270281</v>
      </c>
    </row>
    <row r="102" spans="1:59" ht="14.5" hidden="1" outlineLevel="1" x14ac:dyDescent="0.25">
      <c r="A102" s="100"/>
      <c r="B102" s="99" t="s">
        <v>469</v>
      </c>
      <c r="C102" s="111">
        <v>550.25</v>
      </c>
      <c r="D102" s="112">
        <v>886499.3</v>
      </c>
      <c r="E102" s="112">
        <v>886499.3</v>
      </c>
      <c r="F102" s="112">
        <v>851066.5</v>
      </c>
      <c r="G102" s="113">
        <v>230790.80000000002</v>
      </c>
      <c r="H102" s="112">
        <v>38937.699999999997</v>
      </c>
      <c r="I102" s="112">
        <v>1108.3</v>
      </c>
      <c r="J102" s="112">
        <v>148981.70000000001</v>
      </c>
      <c r="K102" s="112">
        <v>41763.1</v>
      </c>
      <c r="L102" s="112">
        <v>247110</v>
      </c>
      <c r="M102" s="112">
        <v>172352.3</v>
      </c>
      <c r="N102" s="112">
        <v>5421</v>
      </c>
      <c r="O102" s="112">
        <v>195392.4</v>
      </c>
      <c r="P102" s="113">
        <v>35432.800000000003</v>
      </c>
      <c r="Q102" s="112">
        <v>15979.5</v>
      </c>
      <c r="R102" s="112">
        <v>5026.7</v>
      </c>
      <c r="S102" s="112">
        <v>14426.6</v>
      </c>
      <c r="T102" s="112">
        <v>0</v>
      </c>
      <c r="U102" s="112">
        <v>1292646</v>
      </c>
      <c r="V102" s="112">
        <v>1200977.3</v>
      </c>
      <c r="W102" s="112">
        <v>515184</v>
      </c>
      <c r="X102" s="112">
        <v>433334.8</v>
      </c>
      <c r="Y102" s="112">
        <v>81849.2</v>
      </c>
      <c r="Z102" s="112">
        <v>27619.8</v>
      </c>
      <c r="AA102" s="112">
        <v>496869</v>
      </c>
      <c r="AB102" s="112">
        <v>161644</v>
      </c>
      <c r="AC102" s="112">
        <v>327766</v>
      </c>
      <c r="AD102" s="112">
        <v>2594.4</v>
      </c>
      <c r="AE102" s="112">
        <v>4864.6000000000004</v>
      </c>
      <c r="AF102" s="112">
        <v>161304.5</v>
      </c>
      <c r="AG102" s="112">
        <v>138483.70000000001</v>
      </c>
      <c r="AH102" s="112">
        <v>22820.799999999999</v>
      </c>
      <c r="AI102" s="112">
        <v>91668.7</v>
      </c>
      <c r="AJ102" s="112">
        <v>12234</v>
      </c>
      <c r="AK102" s="112">
        <v>79434.7</v>
      </c>
      <c r="AL102" s="112">
        <v>1950.8</v>
      </c>
      <c r="AM102" s="112">
        <v>53259.8</v>
      </c>
      <c r="AN102" s="112">
        <v>0</v>
      </c>
      <c r="AO102" s="112">
        <v>24224.1</v>
      </c>
      <c r="AP102" s="112">
        <v>0</v>
      </c>
      <c r="AQ102" s="112">
        <v>0</v>
      </c>
      <c r="AR102" s="113">
        <v>-244842.19999999995</v>
      </c>
      <c r="AS102" s="113">
        <v>-314478</v>
      </c>
      <c r="AT102" s="113">
        <v>-406146.69999999995</v>
      </c>
      <c r="AU102" s="111">
        <v>-1.49172105</v>
      </c>
      <c r="AV102" s="113">
        <v>-0.69999999995343387</v>
      </c>
      <c r="AW102" s="112">
        <v>406146</v>
      </c>
      <c r="AX102" s="112">
        <v>520975</v>
      </c>
      <c r="AY102" s="114">
        <v>-114829</v>
      </c>
      <c r="AZ102" s="112">
        <v>7625988.0744753843</v>
      </c>
      <c r="BA102" s="112">
        <v>1793381.027359545</v>
      </c>
      <c r="BB102" s="114">
        <v>9419369.1018349286</v>
      </c>
      <c r="BC102" s="110">
        <v>34.595840255286539</v>
      </c>
      <c r="BD102" s="110">
        <v>5.5125940360164272</v>
      </c>
      <c r="BE102" s="110">
        <v>7.0915548417741583</v>
      </c>
      <c r="BF102" s="115">
        <v>29.035333901639881</v>
      </c>
      <c r="BG102" s="135">
        <v>27226883.441270281</v>
      </c>
    </row>
    <row r="103" spans="1:59" ht="14.5" hidden="1" outlineLevel="1" x14ac:dyDescent="0.25">
      <c r="A103" s="100"/>
      <c r="B103" s="99" t="s">
        <v>470</v>
      </c>
      <c r="C103" s="111">
        <v>555.48</v>
      </c>
      <c r="D103" s="112">
        <v>1195908.3</v>
      </c>
      <c r="E103" s="112">
        <v>1195908.3</v>
      </c>
      <c r="F103" s="112">
        <v>1130919.8</v>
      </c>
      <c r="G103" s="113">
        <v>307717.60000000003</v>
      </c>
      <c r="H103" s="112">
        <v>51926.3</v>
      </c>
      <c r="I103" s="112">
        <v>1525.4</v>
      </c>
      <c r="J103" s="112">
        <v>198031.5</v>
      </c>
      <c r="K103" s="112">
        <v>56234.400000000001</v>
      </c>
      <c r="L103" s="112">
        <v>312584</v>
      </c>
      <c r="M103" s="112">
        <v>230172.79999999999</v>
      </c>
      <c r="N103" s="112">
        <v>10523.6</v>
      </c>
      <c r="O103" s="112">
        <v>269921.8</v>
      </c>
      <c r="P103" s="113">
        <v>64988.5</v>
      </c>
      <c r="Q103" s="112">
        <v>20727.400000000001</v>
      </c>
      <c r="R103" s="112">
        <v>6588.6</v>
      </c>
      <c r="S103" s="112">
        <v>37672.5</v>
      </c>
      <c r="T103" s="112">
        <v>0</v>
      </c>
      <c r="U103" s="112">
        <v>1659498.3</v>
      </c>
      <c r="V103" s="112">
        <v>1542266.3</v>
      </c>
      <c r="W103" s="112">
        <v>650728.80000000005</v>
      </c>
      <c r="X103" s="112">
        <v>544822.19999999995</v>
      </c>
      <c r="Y103" s="112">
        <v>105906.6</v>
      </c>
      <c r="Z103" s="112">
        <v>40354.199999999997</v>
      </c>
      <c r="AA103" s="112">
        <v>652193.4</v>
      </c>
      <c r="AB103" s="112">
        <v>217721</v>
      </c>
      <c r="AC103" s="112">
        <v>426827.6</v>
      </c>
      <c r="AD103" s="112">
        <v>2780.2</v>
      </c>
      <c r="AE103" s="112">
        <v>4864.6000000000004</v>
      </c>
      <c r="AF103" s="112">
        <v>198989.9</v>
      </c>
      <c r="AG103" s="112">
        <v>159191.4</v>
      </c>
      <c r="AH103" s="112">
        <v>39798.5</v>
      </c>
      <c r="AI103" s="112">
        <v>117232</v>
      </c>
      <c r="AJ103" s="112">
        <v>16873.400000000001</v>
      </c>
      <c r="AK103" s="112">
        <v>100358.6</v>
      </c>
      <c r="AL103" s="112">
        <v>2601.1</v>
      </c>
      <c r="AM103" s="112">
        <v>72238.899999999994</v>
      </c>
      <c r="AN103" s="112">
        <v>0</v>
      </c>
      <c r="AO103" s="112">
        <v>25518.6</v>
      </c>
      <c r="AP103" s="112">
        <v>0</v>
      </c>
      <c r="AQ103" s="112">
        <v>0</v>
      </c>
      <c r="AR103" s="113">
        <v>-264600.10000000009</v>
      </c>
      <c r="AS103" s="113">
        <v>-346358</v>
      </c>
      <c r="AT103" s="113">
        <v>-463590</v>
      </c>
      <c r="AU103" s="111">
        <v>-1.7027023999999999</v>
      </c>
      <c r="AV103" s="113">
        <v>0</v>
      </c>
      <c r="AW103" s="112">
        <v>463590</v>
      </c>
      <c r="AX103" s="112">
        <v>75661</v>
      </c>
      <c r="AY103" s="114">
        <v>387929</v>
      </c>
      <c r="AZ103" s="112">
        <v>7747314.2769913208</v>
      </c>
      <c r="BA103" s="112">
        <v>2363222.0063614091</v>
      </c>
      <c r="BB103" s="114">
        <v>10110536.283352729</v>
      </c>
      <c r="BC103" s="110">
        <v>37.134387066965083</v>
      </c>
      <c r="BD103" s="110">
        <v>8.1416272023451484</v>
      </c>
      <c r="BE103" s="110">
        <v>7.0643037115494485</v>
      </c>
      <c r="BF103" s="115">
        <v>27.639802574859861</v>
      </c>
      <c r="BG103" s="135">
        <v>27226883.441270281</v>
      </c>
    </row>
    <row r="104" spans="1:59" ht="14.5" hidden="1" outlineLevel="1" x14ac:dyDescent="0.25">
      <c r="A104" s="100"/>
      <c r="B104" s="99" t="s">
        <v>471</v>
      </c>
      <c r="C104" s="111">
        <v>556.29999999999995</v>
      </c>
      <c r="D104" s="112">
        <v>1461545.5</v>
      </c>
      <c r="E104" s="112">
        <v>1461545.5</v>
      </c>
      <c r="F104" s="112">
        <v>1366593</v>
      </c>
      <c r="G104" s="113">
        <v>392082.4</v>
      </c>
      <c r="H104" s="112">
        <v>66872.600000000006</v>
      </c>
      <c r="I104" s="112">
        <v>2043.4</v>
      </c>
      <c r="J104" s="112">
        <v>251614.7</v>
      </c>
      <c r="K104" s="112">
        <v>71551.7</v>
      </c>
      <c r="L104" s="112">
        <v>359792.1</v>
      </c>
      <c r="M104" s="112">
        <v>280225.59999999998</v>
      </c>
      <c r="N104" s="112">
        <v>11252.7</v>
      </c>
      <c r="O104" s="112">
        <v>323240.2</v>
      </c>
      <c r="P104" s="113">
        <v>94952.5</v>
      </c>
      <c r="Q104" s="112">
        <v>25648.1</v>
      </c>
      <c r="R104" s="112">
        <v>7936.9</v>
      </c>
      <c r="S104" s="112">
        <v>61367.5</v>
      </c>
      <c r="T104" s="112">
        <v>0</v>
      </c>
      <c r="U104" s="112">
        <v>2041583.5</v>
      </c>
      <c r="V104" s="112">
        <v>1892334.6</v>
      </c>
      <c r="W104" s="112">
        <v>798792.3</v>
      </c>
      <c r="X104" s="112">
        <v>665431.9</v>
      </c>
      <c r="Y104" s="112">
        <v>133360.4</v>
      </c>
      <c r="Z104" s="112">
        <v>57473.3</v>
      </c>
      <c r="AA104" s="112">
        <v>812632.8</v>
      </c>
      <c r="AB104" s="112">
        <v>275027.59999999998</v>
      </c>
      <c r="AC104" s="112">
        <v>533541.6</v>
      </c>
      <c r="AD104" s="112">
        <v>2927.4</v>
      </c>
      <c r="AE104" s="112">
        <v>1136.2</v>
      </c>
      <c r="AF104" s="112">
        <v>223436.2</v>
      </c>
      <c r="AG104" s="112">
        <v>183469.9</v>
      </c>
      <c r="AH104" s="112">
        <v>39966.300000000003</v>
      </c>
      <c r="AI104" s="112">
        <v>149248.9</v>
      </c>
      <c r="AJ104" s="112">
        <v>22723.5</v>
      </c>
      <c r="AK104" s="112">
        <v>126525.4</v>
      </c>
      <c r="AL104" s="112">
        <v>3366.3</v>
      </c>
      <c r="AM104" s="112">
        <v>87868.7</v>
      </c>
      <c r="AN104" s="112">
        <v>0</v>
      </c>
      <c r="AO104" s="112">
        <v>35290.400000000001</v>
      </c>
      <c r="AP104" s="112">
        <v>0</v>
      </c>
      <c r="AQ104" s="112">
        <v>0</v>
      </c>
      <c r="AR104" s="113">
        <v>-356601.80000000005</v>
      </c>
      <c r="AS104" s="113">
        <v>-430789.10000000009</v>
      </c>
      <c r="AT104" s="113">
        <v>-580038</v>
      </c>
      <c r="AU104" s="111">
        <v>-2.13039991</v>
      </c>
      <c r="AV104" s="113">
        <v>0</v>
      </c>
      <c r="AW104" s="112">
        <v>580038</v>
      </c>
      <c r="AX104" s="112">
        <v>167102</v>
      </c>
      <c r="AY104" s="114">
        <v>412936</v>
      </c>
      <c r="AZ104" s="112">
        <v>7871804.0524943173</v>
      </c>
      <c r="BA104" s="112">
        <v>2366253.7001021774</v>
      </c>
      <c r="BB104" s="114">
        <v>10238057.752596494</v>
      </c>
      <c r="BC104" s="110">
        <v>37.602753082924401</v>
      </c>
      <c r="BD104" s="110">
        <v>7.7431559792936255</v>
      </c>
      <c r="BE104" s="110">
        <v>7.3104479929427324</v>
      </c>
      <c r="BF104" s="115">
        <v>26.327670345157628</v>
      </c>
      <c r="BG104" s="135">
        <v>27226883.441270281</v>
      </c>
    </row>
    <row r="105" spans="1:59" ht="14.5" hidden="1" outlineLevel="1" x14ac:dyDescent="0.25">
      <c r="A105" s="100"/>
      <c r="B105" s="99" t="s">
        <v>472</v>
      </c>
      <c r="C105" s="111">
        <v>543.76</v>
      </c>
      <c r="D105" s="112">
        <v>1807336.3</v>
      </c>
      <c r="E105" s="112">
        <v>1807336.3</v>
      </c>
      <c r="F105" s="112">
        <v>1674118</v>
      </c>
      <c r="G105" s="113">
        <v>466239.5</v>
      </c>
      <c r="H105" s="112">
        <v>79457.3</v>
      </c>
      <c r="I105" s="112">
        <v>2490.4</v>
      </c>
      <c r="J105" s="112">
        <v>300119.5</v>
      </c>
      <c r="K105" s="112">
        <v>84172.3</v>
      </c>
      <c r="L105" s="112">
        <v>497304.2</v>
      </c>
      <c r="M105" s="112">
        <v>328783.09999999998</v>
      </c>
      <c r="N105" s="112">
        <v>11905.2</v>
      </c>
      <c r="O105" s="112">
        <v>369886</v>
      </c>
      <c r="P105" s="113">
        <v>133218.29999999999</v>
      </c>
      <c r="Q105" s="112">
        <v>30507.7</v>
      </c>
      <c r="R105" s="112">
        <v>10439</v>
      </c>
      <c r="S105" s="112">
        <v>92271.6</v>
      </c>
      <c r="T105" s="112">
        <v>0</v>
      </c>
      <c r="U105" s="112">
        <v>2506891.9</v>
      </c>
      <c r="V105" s="112">
        <v>2310562.4</v>
      </c>
      <c r="W105" s="112">
        <v>956716</v>
      </c>
      <c r="X105" s="112">
        <v>798841</v>
      </c>
      <c r="Y105" s="112">
        <v>157875</v>
      </c>
      <c r="Z105" s="112">
        <v>70391.399999999994</v>
      </c>
      <c r="AA105" s="112">
        <v>966188.7</v>
      </c>
      <c r="AB105" s="112">
        <v>329908.09999999998</v>
      </c>
      <c r="AC105" s="112">
        <v>627595.80000000005</v>
      </c>
      <c r="AD105" s="112">
        <v>3109.3</v>
      </c>
      <c r="AE105" s="112">
        <v>5575.5</v>
      </c>
      <c r="AF105" s="112">
        <v>317266.3</v>
      </c>
      <c r="AG105" s="112">
        <v>276934.90000000002</v>
      </c>
      <c r="AH105" s="112">
        <v>40331.4</v>
      </c>
      <c r="AI105" s="112">
        <v>196329.5</v>
      </c>
      <c r="AJ105" s="112">
        <v>27432.9</v>
      </c>
      <c r="AK105" s="112">
        <v>168896.6</v>
      </c>
      <c r="AL105" s="112">
        <v>4099.1000000000004</v>
      </c>
      <c r="AM105" s="112">
        <v>126047</v>
      </c>
      <c r="AN105" s="112">
        <v>0</v>
      </c>
      <c r="AO105" s="112">
        <v>38750.5</v>
      </c>
      <c r="AP105" s="112">
        <v>0</v>
      </c>
      <c r="AQ105" s="112">
        <v>0</v>
      </c>
      <c r="AR105" s="113">
        <v>-382289.30000000005</v>
      </c>
      <c r="AS105" s="113">
        <v>-503226.09999999986</v>
      </c>
      <c r="AT105" s="113">
        <v>-699555.59999999986</v>
      </c>
      <c r="AU105" s="111">
        <v>-2.56937164</v>
      </c>
      <c r="AV105" s="113">
        <v>-9.9999999860301614E-2</v>
      </c>
      <c r="AW105" s="112">
        <v>699555.5</v>
      </c>
      <c r="AX105" s="112">
        <v>267027.90000000002</v>
      </c>
      <c r="AY105" s="114">
        <v>432527.6</v>
      </c>
      <c r="AZ105" s="112">
        <v>7848150.2939370787</v>
      </c>
      <c r="BA105" s="112">
        <v>2332432.1661410872</v>
      </c>
      <c r="BB105" s="114">
        <v>10180582.460078165</v>
      </c>
      <c r="BC105" s="110">
        <v>37.391655501218786</v>
      </c>
      <c r="BD105" s="110">
        <v>8.3779842099812605</v>
      </c>
      <c r="BE105" s="110">
        <v>7.831590185440386</v>
      </c>
      <c r="BF105" s="115">
        <v>29.705444896954695</v>
      </c>
      <c r="BG105" s="135">
        <v>27226883.441270281</v>
      </c>
    </row>
    <row r="106" spans="1:59" ht="14.5" hidden="1" outlineLevel="1" x14ac:dyDescent="0.25">
      <c r="A106" s="100"/>
      <c r="B106" s="99" t="s">
        <v>473</v>
      </c>
      <c r="C106" s="111">
        <v>540.66999999999996</v>
      </c>
      <c r="D106" s="112">
        <v>2086118.6</v>
      </c>
      <c r="E106" s="112">
        <v>2085338.1</v>
      </c>
      <c r="F106" s="112">
        <v>1934355.4</v>
      </c>
      <c r="G106" s="113">
        <v>547586.69999999995</v>
      </c>
      <c r="H106" s="112">
        <v>93799.8</v>
      </c>
      <c r="I106" s="112">
        <v>2906.3</v>
      </c>
      <c r="J106" s="112">
        <v>352652.1</v>
      </c>
      <c r="K106" s="112">
        <v>98228.5</v>
      </c>
      <c r="L106" s="112">
        <v>572765.4</v>
      </c>
      <c r="M106" s="112">
        <v>382588.8</v>
      </c>
      <c r="N106" s="112">
        <v>13003.6</v>
      </c>
      <c r="O106" s="112">
        <v>418410.9</v>
      </c>
      <c r="P106" s="113">
        <v>150982.70000000001</v>
      </c>
      <c r="Q106" s="112">
        <v>35301.599999999999</v>
      </c>
      <c r="R106" s="112">
        <v>12180.2</v>
      </c>
      <c r="S106" s="112">
        <v>103500.9</v>
      </c>
      <c r="T106" s="112">
        <v>780.5</v>
      </c>
      <c r="U106" s="112">
        <v>2941101.3</v>
      </c>
      <c r="V106" s="112">
        <v>2692575.4</v>
      </c>
      <c r="W106" s="112">
        <v>1098742</v>
      </c>
      <c r="X106" s="112">
        <v>915638.8</v>
      </c>
      <c r="Y106" s="112">
        <v>183103.2</v>
      </c>
      <c r="Z106" s="112">
        <v>83846.899999999994</v>
      </c>
      <c r="AA106" s="112">
        <v>1131787.8999999999</v>
      </c>
      <c r="AB106" s="112">
        <v>384583.3</v>
      </c>
      <c r="AC106" s="112">
        <v>737272.4</v>
      </c>
      <c r="AD106" s="112">
        <v>4356.7</v>
      </c>
      <c r="AE106" s="112">
        <v>5575.5</v>
      </c>
      <c r="AF106" s="112">
        <v>378198.6</v>
      </c>
      <c r="AG106" s="112">
        <v>319059.09999999998</v>
      </c>
      <c r="AH106" s="112">
        <v>59139.5</v>
      </c>
      <c r="AI106" s="112">
        <v>248525.9</v>
      </c>
      <c r="AJ106" s="112">
        <v>32174.5</v>
      </c>
      <c r="AK106" s="112">
        <v>216351.4</v>
      </c>
      <c r="AL106" s="112">
        <v>4917.8999999999996</v>
      </c>
      <c r="AM106" s="112">
        <v>165831.70000000001</v>
      </c>
      <c r="AN106" s="112">
        <v>0</v>
      </c>
      <c r="AO106" s="112">
        <v>45601.8</v>
      </c>
      <c r="AP106" s="112">
        <v>0</v>
      </c>
      <c r="AQ106" s="112">
        <v>0</v>
      </c>
      <c r="AR106" s="113">
        <v>-476784.09999999963</v>
      </c>
      <c r="AS106" s="113">
        <v>-607237.29999999981</v>
      </c>
      <c r="AT106" s="113">
        <v>-854982.69999999972</v>
      </c>
      <c r="AU106" s="111">
        <v>-3.1402340400000002</v>
      </c>
      <c r="AV106" s="113">
        <v>-0.19999999972060323</v>
      </c>
      <c r="AW106" s="112">
        <v>854982.5</v>
      </c>
      <c r="AX106" s="112">
        <v>440927.5</v>
      </c>
      <c r="AY106" s="114">
        <v>414055</v>
      </c>
      <c r="AZ106" s="112">
        <v>7924852.3215002194</v>
      </c>
      <c r="BA106" s="112">
        <v>2318258.2635172699</v>
      </c>
      <c r="BB106" s="114">
        <v>10243110.585017489</v>
      </c>
      <c r="BC106" s="110">
        <v>37.621311330444343</v>
      </c>
      <c r="BD106" s="110">
        <v>7.4353839723431348</v>
      </c>
      <c r="BE106" s="110">
        <v>8.4500965675680746</v>
      </c>
      <c r="BF106" s="115">
        <v>29.610142996473144</v>
      </c>
      <c r="BG106" s="135">
        <v>27226883.441270281</v>
      </c>
    </row>
    <row r="107" spans="1:59" ht="14.5" hidden="1" outlineLevel="1" x14ac:dyDescent="0.25">
      <c r="A107" s="100"/>
      <c r="B107" s="99" t="s">
        <v>474</v>
      </c>
      <c r="C107" s="111">
        <v>542.36</v>
      </c>
      <c r="D107" s="112">
        <v>2345026.1</v>
      </c>
      <c r="E107" s="112">
        <v>2344245.6</v>
      </c>
      <c r="F107" s="112">
        <v>2167266.9</v>
      </c>
      <c r="G107" s="113">
        <v>624718.80000000005</v>
      </c>
      <c r="H107" s="112">
        <v>107665</v>
      </c>
      <c r="I107" s="112">
        <v>3262.6</v>
      </c>
      <c r="J107" s="112">
        <v>402927.4</v>
      </c>
      <c r="K107" s="112">
        <v>110863.8</v>
      </c>
      <c r="L107" s="112">
        <v>626306.5</v>
      </c>
      <c r="M107" s="112">
        <v>435285.3</v>
      </c>
      <c r="N107" s="112">
        <v>14768.3</v>
      </c>
      <c r="O107" s="112">
        <v>466188</v>
      </c>
      <c r="P107" s="113">
        <v>176978.7</v>
      </c>
      <c r="Q107" s="112">
        <v>40195.4</v>
      </c>
      <c r="R107" s="112">
        <v>14168.6</v>
      </c>
      <c r="S107" s="112">
        <v>122614.7</v>
      </c>
      <c r="T107" s="112">
        <v>780.5</v>
      </c>
      <c r="U107" s="112">
        <v>3290830.2</v>
      </c>
      <c r="V107" s="112">
        <v>3027049.9</v>
      </c>
      <c r="W107" s="112">
        <v>1249279.3999999999</v>
      </c>
      <c r="X107" s="112">
        <v>1040898</v>
      </c>
      <c r="Y107" s="112">
        <v>208381.4</v>
      </c>
      <c r="Z107" s="112">
        <v>96678.6</v>
      </c>
      <c r="AA107" s="112">
        <v>1294576</v>
      </c>
      <c r="AB107" s="112">
        <v>439708.6</v>
      </c>
      <c r="AC107" s="112">
        <v>844739.7</v>
      </c>
      <c r="AD107" s="112">
        <v>4552.2</v>
      </c>
      <c r="AE107" s="112">
        <v>5575.5</v>
      </c>
      <c r="AF107" s="112">
        <v>386515.9</v>
      </c>
      <c r="AG107" s="112">
        <v>327293.59999999998</v>
      </c>
      <c r="AH107" s="112">
        <v>59222.3</v>
      </c>
      <c r="AI107" s="112">
        <v>263780.3</v>
      </c>
      <c r="AJ107" s="112">
        <v>36435.699999999997</v>
      </c>
      <c r="AK107" s="112">
        <v>227344.6</v>
      </c>
      <c r="AL107" s="112">
        <v>5999.4</v>
      </c>
      <c r="AM107" s="112">
        <v>174687.4</v>
      </c>
      <c r="AN107" s="112">
        <v>0</v>
      </c>
      <c r="AO107" s="112">
        <v>46657.8</v>
      </c>
      <c r="AP107" s="112">
        <v>0</v>
      </c>
      <c r="AQ107" s="112">
        <v>0</v>
      </c>
      <c r="AR107" s="113">
        <v>-559288.20000000019</v>
      </c>
      <c r="AS107" s="113">
        <v>-682804.29999999981</v>
      </c>
      <c r="AT107" s="113">
        <v>-945804.10000000009</v>
      </c>
      <c r="AU107" s="111">
        <v>-3.4738085600000002</v>
      </c>
      <c r="AV107" s="113">
        <v>-1.1641532182693481E-10</v>
      </c>
      <c r="AW107" s="112">
        <v>945804.1</v>
      </c>
      <c r="AX107" s="112">
        <v>530871.1</v>
      </c>
      <c r="AY107" s="114">
        <v>414933</v>
      </c>
      <c r="AZ107" s="112">
        <v>7980003.0563974604</v>
      </c>
      <c r="BA107" s="112">
        <v>2326065.3280936992</v>
      </c>
      <c r="BB107" s="114">
        <v>10306068.384491161</v>
      </c>
      <c r="BC107" s="110">
        <v>37.852545285698433</v>
      </c>
      <c r="BD107" s="110">
        <v>7.5920103310553877</v>
      </c>
      <c r="BE107" s="110">
        <v>8.0156156340123541</v>
      </c>
      <c r="BF107" s="115">
        <v>28.89844808685077</v>
      </c>
      <c r="BG107" s="135">
        <v>27226883.441270281</v>
      </c>
    </row>
    <row r="108" spans="1:59" ht="14.5" hidden="1" outlineLevel="1" x14ac:dyDescent="0.25">
      <c r="A108" s="100"/>
      <c r="B108" s="99" t="s">
        <v>475</v>
      </c>
      <c r="C108" s="111">
        <v>541.27</v>
      </c>
      <c r="D108" s="112">
        <v>2697881.5</v>
      </c>
      <c r="E108" s="112">
        <v>2696480.3</v>
      </c>
      <c r="F108" s="112">
        <v>2495292.4</v>
      </c>
      <c r="G108" s="113">
        <v>701418.4</v>
      </c>
      <c r="H108" s="112">
        <v>121560.6</v>
      </c>
      <c r="I108" s="112">
        <v>3660.3</v>
      </c>
      <c r="J108" s="112">
        <v>451646.7</v>
      </c>
      <c r="K108" s="112">
        <v>124550.8</v>
      </c>
      <c r="L108" s="112">
        <v>761326.5</v>
      </c>
      <c r="M108" s="112">
        <v>485976.1</v>
      </c>
      <c r="N108" s="112">
        <v>16181.8</v>
      </c>
      <c r="O108" s="112">
        <v>530389.6</v>
      </c>
      <c r="P108" s="113">
        <v>201187.9</v>
      </c>
      <c r="Q108" s="112">
        <v>44984.7</v>
      </c>
      <c r="R108" s="112">
        <v>15823.2</v>
      </c>
      <c r="S108" s="112">
        <v>140380</v>
      </c>
      <c r="T108" s="112">
        <v>1401.2</v>
      </c>
      <c r="U108" s="112">
        <v>3770387.7</v>
      </c>
      <c r="V108" s="112">
        <v>3472808.6</v>
      </c>
      <c r="W108" s="112">
        <v>1396470.2</v>
      </c>
      <c r="X108" s="112">
        <v>1161263.7</v>
      </c>
      <c r="Y108" s="112">
        <v>235206.5</v>
      </c>
      <c r="Z108" s="112">
        <v>110645.2</v>
      </c>
      <c r="AA108" s="112">
        <v>1469231.8</v>
      </c>
      <c r="AB108" s="112">
        <v>496511.1</v>
      </c>
      <c r="AC108" s="112">
        <v>962371.7</v>
      </c>
      <c r="AD108" s="112">
        <v>4773.5</v>
      </c>
      <c r="AE108" s="112">
        <v>5575.5</v>
      </c>
      <c r="AF108" s="112">
        <v>496461.4</v>
      </c>
      <c r="AG108" s="112">
        <v>436531</v>
      </c>
      <c r="AH108" s="112">
        <v>59930.400000000001</v>
      </c>
      <c r="AI108" s="112">
        <v>297579.09999999998</v>
      </c>
      <c r="AJ108" s="112">
        <v>40592.800000000003</v>
      </c>
      <c r="AK108" s="112">
        <v>256986.3</v>
      </c>
      <c r="AL108" s="112">
        <v>6455</v>
      </c>
      <c r="AM108" s="112">
        <v>201473.8</v>
      </c>
      <c r="AN108" s="112">
        <v>0</v>
      </c>
      <c r="AO108" s="112">
        <v>49057.5</v>
      </c>
      <c r="AP108" s="112">
        <v>0</v>
      </c>
      <c r="AQ108" s="112">
        <v>0</v>
      </c>
      <c r="AR108" s="113">
        <v>-576044.80000000028</v>
      </c>
      <c r="AS108" s="113">
        <v>-776328.30000000028</v>
      </c>
      <c r="AT108" s="113">
        <v>-1072506.2000000002</v>
      </c>
      <c r="AU108" s="111">
        <v>-3.9391679800000001</v>
      </c>
      <c r="AV108" s="113">
        <v>-2.3283064365386963E-10</v>
      </c>
      <c r="AW108" s="112">
        <v>1072506.2</v>
      </c>
      <c r="AX108" s="112">
        <v>628365.19999999995</v>
      </c>
      <c r="AY108" s="114">
        <v>444141</v>
      </c>
      <c r="AZ108" s="112">
        <v>7953301.1939350143</v>
      </c>
      <c r="BA108" s="112">
        <v>2330011.1217482453</v>
      </c>
      <c r="BB108" s="114">
        <v>10283312.315683261</v>
      </c>
      <c r="BC108" s="110">
        <v>37.768965874720365</v>
      </c>
      <c r="BD108" s="110">
        <v>8.1259760831533079</v>
      </c>
      <c r="BE108" s="110">
        <v>7.8925331737104907</v>
      </c>
      <c r="BF108" s="115">
        <v>30.510512515487164</v>
      </c>
      <c r="BG108" s="135">
        <v>27226883.441270281</v>
      </c>
    </row>
    <row r="109" spans="1:59" ht="14.5" hidden="1" outlineLevel="1" x14ac:dyDescent="0.25">
      <c r="A109" s="100"/>
      <c r="B109" s="99" t="s">
        <v>476</v>
      </c>
      <c r="C109" s="111">
        <v>539.53</v>
      </c>
      <c r="D109" s="112">
        <v>2988353.2</v>
      </c>
      <c r="E109" s="112">
        <v>2986952</v>
      </c>
      <c r="F109" s="112">
        <v>2760164</v>
      </c>
      <c r="G109" s="113">
        <v>791116.2</v>
      </c>
      <c r="H109" s="112">
        <v>137716</v>
      </c>
      <c r="I109" s="112">
        <v>4115.8</v>
      </c>
      <c r="J109" s="112">
        <v>508368.2</v>
      </c>
      <c r="K109" s="112">
        <v>140916.20000000001</v>
      </c>
      <c r="L109" s="112">
        <v>828723.19999999995</v>
      </c>
      <c r="M109" s="112">
        <v>537024.9</v>
      </c>
      <c r="N109" s="112">
        <v>17705.2</v>
      </c>
      <c r="O109" s="112">
        <v>585594.5</v>
      </c>
      <c r="P109" s="113">
        <v>226788</v>
      </c>
      <c r="Q109" s="112">
        <v>49976.4</v>
      </c>
      <c r="R109" s="112">
        <v>16441.8</v>
      </c>
      <c r="S109" s="112">
        <v>160369.79999999999</v>
      </c>
      <c r="T109" s="112">
        <v>1401.2</v>
      </c>
      <c r="U109" s="112">
        <v>4187694.7</v>
      </c>
      <c r="V109" s="112">
        <v>3870488.2</v>
      </c>
      <c r="W109" s="112">
        <v>1540930.3</v>
      </c>
      <c r="X109" s="112">
        <v>1283291.2</v>
      </c>
      <c r="Y109" s="112">
        <v>257639.1</v>
      </c>
      <c r="Z109" s="112">
        <v>125202.4</v>
      </c>
      <c r="AA109" s="112">
        <v>1638357.5</v>
      </c>
      <c r="AB109" s="112">
        <v>556286.9</v>
      </c>
      <c r="AC109" s="112">
        <v>1067628.3999999999</v>
      </c>
      <c r="AD109" s="112">
        <v>4971.3999999999996</v>
      </c>
      <c r="AE109" s="112">
        <v>9470.7999999999993</v>
      </c>
      <c r="AF109" s="112">
        <v>565998</v>
      </c>
      <c r="AG109" s="112">
        <v>470593.2</v>
      </c>
      <c r="AH109" s="112">
        <v>95404.800000000003</v>
      </c>
      <c r="AI109" s="112">
        <v>317206.5</v>
      </c>
      <c r="AJ109" s="112">
        <v>45754.6</v>
      </c>
      <c r="AK109" s="112">
        <v>271451.90000000002</v>
      </c>
      <c r="AL109" s="112">
        <v>6993.6</v>
      </c>
      <c r="AM109" s="112">
        <v>213650.5</v>
      </c>
      <c r="AN109" s="112">
        <v>0</v>
      </c>
      <c r="AO109" s="112">
        <v>50807.8</v>
      </c>
      <c r="AP109" s="112">
        <v>0</v>
      </c>
      <c r="AQ109" s="112">
        <v>0</v>
      </c>
      <c r="AR109" s="113">
        <v>-633343.5</v>
      </c>
      <c r="AS109" s="113">
        <v>-883536.20000000019</v>
      </c>
      <c r="AT109" s="113">
        <v>-1199341.5</v>
      </c>
      <c r="AU109" s="111">
        <v>-4.4050166099999997</v>
      </c>
      <c r="AV109" s="113">
        <v>0.5</v>
      </c>
      <c r="AW109" s="112">
        <v>1199342</v>
      </c>
      <c r="AX109" s="112">
        <v>752336</v>
      </c>
      <c r="AY109" s="114">
        <v>447006</v>
      </c>
      <c r="AZ109" s="112">
        <v>8005608.4848806411</v>
      </c>
      <c r="BA109" s="112">
        <v>2323959.6587165864</v>
      </c>
      <c r="BB109" s="114">
        <v>10329568.143597227</v>
      </c>
      <c r="BC109" s="110">
        <v>37.938856152517822</v>
      </c>
      <c r="BD109" s="110">
        <v>7.7703800960387648</v>
      </c>
      <c r="BE109" s="110">
        <v>7.5747284060607374</v>
      </c>
      <c r="BF109" s="115">
        <v>30.024418838880585</v>
      </c>
      <c r="BG109" s="135">
        <v>27226883.441270281</v>
      </c>
    </row>
    <row r="110" spans="1:59" ht="14.5" hidden="1" outlineLevel="1" x14ac:dyDescent="0.25">
      <c r="A110" s="100"/>
      <c r="B110" s="99" t="s">
        <v>477</v>
      </c>
      <c r="C110" s="111">
        <v>536.49</v>
      </c>
      <c r="D110" s="112">
        <v>3260953.1</v>
      </c>
      <c r="E110" s="112">
        <v>3259551.9</v>
      </c>
      <c r="F110" s="112">
        <v>3016989.9</v>
      </c>
      <c r="G110" s="113">
        <v>883209.79999999993</v>
      </c>
      <c r="H110" s="112">
        <v>154016.4</v>
      </c>
      <c r="I110" s="112">
        <v>4489.1000000000004</v>
      </c>
      <c r="J110" s="112">
        <v>565458.19999999995</v>
      </c>
      <c r="K110" s="112">
        <v>159246.1</v>
      </c>
      <c r="L110" s="112">
        <v>886964.1</v>
      </c>
      <c r="M110" s="112">
        <v>585816.30000000005</v>
      </c>
      <c r="N110" s="112">
        <v>19397.099999999999</v>
      </c>
      <c r="O110" s="112">
        <v>641602.6</v>
      </c>
      <c r="P110" s="113">
        <v>242562</v>
      </c>
      <c r="Q110" s="112">
        <v>54882.2</v>
      </c>
      <c r="R110" s="112">
        <v>18812.099999999999</v>
      </c>
      <c r="S110" s="112">
        <v>168867.7</v>
      </c>
      <c r="T110" s="112">
        <v>1401.2</v>
      </c>
      <c r="U110" s="112">
        <v>4612678</v>
      </c>
      <c r="V110" s="112">
        <v>4244158.2</v>
      </c>
      <c r="W110" s="112">
        <v>1696267.6</v>
      </c>
      <c r="X110" s="112">
        <v>1404432.3</v>
      </c>
      <c r="Y110" s="112">
        <v>291835.3</v>
      </c>
      <c r="Z110" s="112">
        <v>144488.20000000001</v>
      </c>
      <c r="AA110" s="112">
        <v>1812769.6</v>
      </c>
      <c r="AB110" s="112">
        <v>619449.4</v>
      </c>
      <c r="AC110" s="112">
        <v>1178688.8999999999</v>
      </c>
      <c r="AD110" s="112">
        <v>5160.5</v>
      </c>
      <c r="AE110" s="112">
        <v>9470.7999999999993</v>
      </c>
      <c r="AF110" s="112">
        <v>590632.80000000005</v>
      </c>
      <c r="AG110" s="112">
        <v>495060.1</v>
      </c>
      <c r="AH110" s="112">
        <v>95572.7</v>
      </c>
      <c r="AI110" s="112">
        <v>368519.8</v>
      </c>
      <c r="AJ110" s="112">
        <v>57485.9</v>
      </c>
      <c r="AK110" s="112">
        <v>311033.90000000002</v>
      </c>
      <c r="AL110" s="112">
        <v>9440.2999999999993</v>
      </c>
      <c r="AM110" s="112">
        <v>239629.2</v>
      </c>
      <c r="AN110" s="112">
        <v>0</v>
      </c>
      <c r="AO110" s="112">
        <v>61964.4</v>
      </c>
      <c r="AP110" s="112">
        <v>0</v>
      </c>
      <c r="AQ110" s="112">
        <v>0</v>
      </c>
      <c r="AR110" s="113">
        <v>-761092.10000000009</v>
      </c>
      <c r="AS110" s="113">
        <v>-984606.30000000028</v>
      </c>
      <c r="AT110" s="113">
        <v>-1351724.9</v>
      </c>
      <c r="AU110" s="111">
        <v>-4.9646999100000002</v>
      </c>
      <c r="AV110" s="113">
        <v>0.10000000009313226</v>
      </c>
      <c r="AW110" s="112">
        <v>1351725</v>
      </c>
      <c r="AX110" s="112">
        <v>903238.7</v>
      </c>
      <c r="AY110" s="114">
        <v>448486.3</v>
      </c>
      <c r="AZ110" s="112">
        <v>8021448.3599498551</v>
      </c>
      <c r="BA110" s="112">
        <v>2311728.8344620774</v>
      </c>
      <c r="BB110" s="114">
        <v>10333177.194411933</v>
      </c>
      <c r="BC110" s="110">
        <v>37.952111620491202</v>
      </c>
      <c r="BD110" s="110">
        <v>7.3815812833342376</v>
      </c>
      <c r="BE110" s="110">
        <v>7.9892808472648635</v>
      </c>
      <c r="BF110" s="115">
        <v>29.398974786093913</v>
      </c>
      <c r="BG110" s="135">
        <v>27226883.441270281</v>
      </c>
    </row>
    <row r="111" spans="1:59" ht="14.5" collapsed="1" x14ac:dyDescent="0.25">
      <c r="A111" s="101">
        <v>2014</v>
      </c>
      <c r="B111" s="99" t="s">
        <v>478</v>
      </c>
      <c r="C111" s="116">
        <v>542.22</v>
      </c>
      <c r="D111" s="117">
        <v>3799979.6</v>
      </c>
      <c r="E111" s="117">
        <v>3797519.6</v>
      </c>
      <c r="F111" s="117">
        <v>3522442.5</v>
      </c>
      <c r="G111" s="118">
        <v>965046.5</v>
      </c>
      <c r="H111" s="117">
        <v>169119.9</v>
      </c>
      <c r="I111" s="117">
        <v>4853.3</v>
      </c>
      <c r="J111" s="117">
        <v>616854.5</v>
      </c>
      <c r="K111" s="117">
        <v>174218.8</v>
      </c>
      <c r="L111" s="117">
        <v>1091470.1000000001</v>
      </c>
      <c r="M111" s="117">
        <v>649943</v>
      </c>
      <c r="N111" s="117">
        <v>21619</v>
      </c>
      <c r="O111" s="117">
        <v>794363.9</v>
      </c>
      <c r="P111" s="118">
        <v>275077.09999999998</v>
      </c>
      <c r="Q111" s="117">
        <v>59906.8</v>
      </c>
      <c r="R111" s="117">
        <v>27148.400000000001</v>
      </c>
      <c r="S111" s="117">
        <v>188021.9</v>
      </c>
      <c r="T111" s="117">
        <v>2460</v>
      </c>
      <c r="U111" s="117">
        <v>5326977.7</v>
      </c>
      <c r="V111" s="117">
        <v>4861110.0999999996</v>
      </c>
      <c r="W111" s="117">
        <v>1968532.7</v>
      </c>
      <c r="X111" s="117">
        <v>1649735.5</v>
      </c>
      <c r="Y111" s="117">
        <v>318797.2</v>
      </c>
      <c r="Z111" s="117">
        <v>179745.8</v>
      </c>
      <c r="AA111" s="117">
        <v>2016752</v>
      </c>
      <c r="AB111" s="117">
        <v>726806.6</v>
      </c>
      <c r="AC111" s="117">
        <v>1272911.8</v>
      </c>
      <c r="AD111" s="117">
        <v>5946.1</v>
      </c>
      <c r="AE111" s="117">
        <v>11087.5</v>
      </c>
      <c r="AF111" s="117">
        <v>696079.6</v>
      </c>
      <c r="AG111" s="117">
        <v>600095.9</v>
      </c>
      <c r="AH111" s="117">
        <v>95983.7</v>
      </c>
      <c r="AI111" s="117">
        <v>464667.98248943995</v>
      </c>
      <c r="AJ111" s="117">
        <v>86790.960234379992</v>
      </c>
      <c r="AK111" s="117">
        <v>377877.02225505997</v>
      </c>
      <c r="AL111" s="117">
        <v>16202.459345110001</v>
      </c>
      <c r="AM111" s="117">
        <v>288854.17975233996</v>
      </c>
      <c r="AN111" s="117">
        <v>0</v>
      </c>
      <c r="AO111" s="117">
        <v>72820.383157610006</v>
      </c>
      <c r="AP111" s="117">
        <v>0</v>
      </c>
      <c r="AQ111" s="117">
        <v>1199.5</v>
      </c>
      <c r="AR111" s="118">
        <v>-830918.50000000047</v>
      </c>
      <c r="AS111" s="118">
        <v>-1063590.4999999995</v>
      </c>
      <c r="AT111" s="118">
        <v>-1526998.1</v>
      </c>
      <c r="AU111" s="116">
        <v>-5.6084543099999999</v>
      </c>
      <c r="AV111" s="118">
        <v>1142.5999999998603</v>
      </c>
      <c r="AW111" s="117">
        <v>1528140.7</v>
      </c>
      <c r="AX111" s="117">
        <v>1038619.1</v>
      </c>
      <c r="AY111" s="119">
        <v>489521.6</v>
      </c>
      <c r="AZ111" s="117">
        <v>8117725.8890507482</v>
      </c>
      <c r="BA111" s="117">
        <v>2377255.4849583805</v>
      </c>
      <c r="BB111" s="119">
        <v>10494981.374009129</v>
      </c>
      <c r="BC111" s="120">
        <v>38.546392563244765</v>
      </c>
      <c r="BD111" s="120">
        <v>7.3897662817669518</v>
      </c>
      <c r="BE111" s="120">
        <v>8.7229196114231904</v>
      </c>
      <c r="BF111" s="121">
        <v>30.986172237020192</v>
      </c>
      <c r="BG111" s="136">
        <v>27226883.441270281</v>
      </c>
    </row>
    <row r="112" spans="1:59" ht="14.5" hidden="1" outlineLevel="1" x14ac:dyDescent="0.25">
      <c r="A112" s="98"/>
      <c r="B112" s="99" t="s">
        <v>467</v>
      </c>
      <c r="C112" s="104">
        <v>539.77</v>
      </c>
      <c r="D112" s="105">
        <v>303412.8</v>
      </c>
      <c r="E112" s="105">
        <v>303412.8</v>
      </c>
      <c r="F112" s="105">
        <v>295184.59999999998</v>
      </c>
      <c r="G112" s="106">
        <v>73096.7</v>
      </c>
      <c r="H112" s="105">
        <v>12541.6</v>
      </c>
      <c r="I112" s="105">
        <v>355.4</v>
      </c>
      <c r="J112" s="105">
        <v>46672.7</v>
      </c>
      <c r="K112" s="105">
        <v>13527</v>
      </c>
      <c r="L112" s="105">
        <v>62483.7</v>
      </c>
      <c r="M112" s="105">
        <v>68038.2</v>
      </c>
      <c r="N112" s="105">
        <v>3008.6</v>
      </c>
      <c r="O112" s="105">
        <v>88557.4</v>
      </c>
      <c r="P112" s="106">
        <v>8228.2000000000007</v>
      </c>
      <c r="Q112" s="105">
        <v>6117.1</v>
      </c>
      <c r="R112" s="105">
        <v>1842</v>
      </c>
      <c r="S112" s="105">
        <v>269.10000000000002</v>
      </c>
      <c r="T112" s="105">
        <v>0</v>
      </c>
      <c r="U112" s="105">
        <v>525993.9</v>
      </c>
      <c r="V112" s="105">
        <v>509991.6</v>
      </c>
      <c r="W112" s="105">
        <v>251426.8</v>
      </c>
      <c r="X112" s="105">
        <v>229658.7</v>
      </c>
      <c r="Y112" s="105">
        <v>21768.1</v>
      </c>
      <c r="Z112" s="105">
        <v>4004.1</v>
      </c>
      <c r="AA112" s="105">
        <v>192559.9</v>
      </c>
      <c r="AB112" s="105">
        <v>53208</v>
      </c>
      <c r="AC112" s="105">
        <v>138745.9</v>
      </c>
      <c r="AD112" s="105">
        <v>606</v>
      </c>
      <c r="AE112" s="105">
        <v>0</v>
      </c>
      <c r="AF112" s="105">
        <v>62000.800000000003</v>
      </c>
      <c r="AG112" s="105">
        <v>43446.3</v>
      </c>
      <c r="AH112" s="105">
        <v>18554.5</v>
      </c>
      <c r="AI112" s="105">
        <v>16002.3</v>
      </c>
      <c r="AJ112" s="105">
        <v>2044.1</v>
      </c>
      <c r="AK112" s="105">
        <v>13958.2</v>
      </c>
      <c r="AL112" s="105">
        <v>0</v>
      </c>
      <c r="AM112" s="105">
        <v>3116.5</v>
      </c>
      <c r="AN112" s="105">
        <v>0</v>
      </c>
      <c r="AO112" s="105">
        <v>10841.7</v>
      </c>
      <c r="AP112" s="105">
        <v>0</v>
      </c>
      <c r="AQ112" s="105">
        <v>0</v>
      </c>
      <c r="AR112" s="106">
        <v>-160580.30000000005</v>
      </c>
      <c r="AS112" s="106">
        <v>-206578.8</v>
      </c>
      <c r="AT112" s="106">
        <v>-222581.10000000003</v>
      </c>
      <c r="AU112" s="104">
        <v>-0.76014599999999999</v>
      </c>
      <c r="AV112" s="106">
        <v>9.9999999976716936E-2</v>
      </c>
      <c r="AW112" s="105">
        <v>222581.2</v>
      </c>
      <c r="AX112" s="105">
        <v>225472.6</v>
      </c>
      <c r="AY112" s="107">
        <v>-2891.4</v>
      </c>
      <c r="AZ112" s="105">
        <v>8359997.9675141359</v>
      </c>
      <c r="BA112" s="112">
        <v>2363116.0224674451</v>
      </c>
      <c r="BB112" s="107">
        <v>10723113.989981581</v>
      </c>
      <c r="BC112" s="110">
        <v>36.620939451001405</v>
      </c>
      <c r="BD112" s="108">
        <v>8.2532677085990649</v>
      </c>
      <c r="BE112" s="108">
        <v>3.0422976388129213</v>
      </c>
      <c r="BF112" s="109">
        <v>21.167669316082208</v>
      </c>
      <c r="BG112" s="137">
        <v>29281373.309193887</v>
      </c>
    </row>
    <row r="113" spans="1:59" ht="14.5" hidden="1" outlineLevel="1" x14ac:dyDescent="0.25">
      <c r="A113" s="100"/>
      <c r="B113" s="99" t="s">
        <v>468</v>
      </c>
      <c r="C113" s="111">
        <v>535.79</v>
      </c>
      <c r="D113" s="112">
        <v>582373.6</v>
      </c>
      <c r="E113" s="112">
        <v>582304.30000000005</v>
      </c>
      <c r="F113" s="112">
        <v>550744.80000000005</v>
      </c>
      <c r="G113" s="113">
        <v>144886.69999999998</v>
      </c>
      <c r="H113" s="112">
        <v>24795.4</v>
      </c>
      <c r="I113" s="112">
        <v>652.5</v>
      </c>
      <c r="J113" s="112">
        <v>92293.5</v>
      </c>
      <c r="K113" s="112">
        <v>27145.3</v>
      </c>
      <c r="L113" s="112">
        <v>112107.4</v>
      </c>
      <c r="M113" s="112">
        <v>128333.3</v>
      </c>
      <c r="N113" s="112">
        <v>4054.7</v>
      </c>
      <c r="O113" s="112">
        <v>161362.70000000001</v>
      </c>
      <c r="P113" s="113">
        <v>31559.5</v>
      </c>
      <c r="Q113" s="112">
        <v>11106.7</v>
      </c>
      <c r="R113" s="112">
        <v>3263.2</v>
      </c>
      <c r="S113" s="112">
        <v>17189.599999999999</v>
      </c>
      <c r="T113" s="112">
        <v>69.3</v>
      </c>
      <c r="U113" s="112">
        <v>871244.2</v>
      </c>
      <c r="V113" s="112">
        <v>843363.6</v>
      </c>
      <c r="W113" s="112">
        <v>395541.7</v>
      </c>
      <c r="X113" s="112">
        <v>346312.2</v>
      </c>
      <c r="Y113" s="112">
        <v>49229.5</v>
      </c>
      <c r="Z113" s="112">
        <v>13948.6</v>
      </c>
      <c r="AA113" s="112">
        <v>361853.6</v>
      </c>
      <c r="AB113" s="112">
        <v>111657</v>
      </c>
      <c r="AC113" s="112">
        <v>248935.3</v>
      </c>
      <c r="AD113" s="112">
        <v>1261.3</v>
      </c>
      <c r="AE113" s="112">
        <v>0</v>
      </c>
      <c r="AF113" s="112">
        <v>72019.7</v>
      </c>
      <c r="AG113" s="112">
        <v>52604</v>
      </c>
      <c r="AH113" s="112">
        <v>19415.7</v>
      </c>
      <c r="AI113" s="112">
        <v>26251.200000000001</v>
      </c>
      <c r="AJ113" s="112">
        <v>5219.7</v>
      </c>
      <c r="AK113" s="112">
        <v>21031.5</v>
      </c>
      <c r="AL113" s="112">
        <v>1609.6</v>
      </c>
      <c r="AM113" s="112">
        <v>8559.2999999999993</v>
      </c>
      <c r="AN113" s="112">
        <v>0</v>
      </c>
      <c r="AO113" s="112">
        <v>10862.6</v>
      </c>
      <c r="AP113" s="112">
        <v>0</v>
      </c>
      <c r="AQ113" s="112">
        <v>1629.4</v>
      </c>
      <c r="AR113" s="113">
        <v>-216850.90000000002</v>
      </c>
      <c r="AS113" s="113">
        <v>-261059.29999999993</v>
      </c>
      <c r="AT113" s="113">
        <v>-288870.59999999998</v>
      </c>
      <c r="AU113" s="111">
        <v>-0.98653402999999995</v>
      </c>
      <c r="AV113" s="113">
        <v>0.20000000001164153</v>
      </c>
      <c r="AW113" s="112">
        <v>288870.8</v>
      </c>
      <c r="AX113" s="112">
        <v>287665.2</v>
      </c>
      <c r="AY113" s="114">
        <v>1205.5999999999999</v>
      </c>
      <c r="AZ113" s="112">
        <v>8488624.6503808703</v>
      </c>
      <c r="BA113" s="112">
        <v>2349496.0180460662</v>
      </c>
      <c r="BB113" s="114">
        <v>10838120.668426936</v>
      </c>
      <c r="BC113" s="110">
        <v>37.01370340107627</v>
      </c>
      <c r="BD113" s="110">
        <v>10.755890532219702</v>
      </c>
      <c r="BE113" s="110">
        <v>3.0130702735237724</v>
      </c>
      <c r="BF113" s="115">
        <v>20.355598455037612</v>
      </c>
      <c r="BG113" s="135">
        <v>29281373.309193887</v>
      </c>
    </row>
    <row r="114" spans="1:59" ht="14.5" hidden="1" outlineLevel="1" x14ac:dyDescent="0.25">
      <c r="A114" s="100"/>
      <c r="B114" s="99" t="s">
        <v>469</v>
      </c>
      <c r="C114" s="111">
        <v>534.4</v>
      </c>
      <c r="D114" s="112">
        <v>1003344.7</v>
      </c>
      <c r="E114" s="112">
        <v>1003275.4</v>
      </c>
      <c r="F114" s="112">
        <v>947056.8</v>
      </c>
      <c r="G114" s="113">
        <v>230760.40000000002</v>
      </c>
      <c r="H114" s="112">
        <v>38844.9</v>
      </c>
      <c r="I114" s="112">
        <v>1017.1</v>
      </c>
      <c r="J114" s="112">
        <v>145366.6</v>
      </c>
      <c r="K114" s="112">
        <v>45531.8</v>
      </c>
      <c r="L114" s="112">
        <v>300501.40000000002</v>
      </c>
      <c r="M114" s="112">
        <v>188636.1</v>
      </c>
      <c r="N114" s="112">
        <v>5370</v>
      </c>
      <c r="O114" s="112">
        <v>221788.9</v>
      </c>
      <c r="P114" s="113">
        <v>56218.600000000006</v>
      </c>
      <c r="Q114" s="112">
        <v>16867.400000000001</v>
      </c>
      <c r="R114" s="112">
        <v>5033.8999999999996</v>
      </c>
      <c r="S114" s="112">
        <v>34317.300000000003</v>
      </c>
      <c r="T114" s="112">
        <v>69.3</v>
      </c>
      <c r="U114" s="112">
        <v>1446771.7</v>
      </c>
      <c r="V114" s="112">
        <v>1337602.7</v>
      </c>
      <c r="W114" s="112">
        <v>571512.4</v>
      </c>
      <c r="X114" s="112">
        <v>473954.5</v>
      </c>
      <c r="Y114" s="112">
        <v>97557.9</v>
      </c>
      <c r="Z114" s="112">
        <v>33907.599999999999</v>
      </c>
      <c r="AA114" s="112">
        <v>539723.80000000005</v>
      </c>
      <c r="AB114" s="112">
        <v>169413.9</v>
      </c>
      <c r="AC114" s="112">
        <v>365202.4</v>
      </c>
      <c r="AD114" s="112">
        <v>1865.8</v>
      </c>
      <c r="AE114" s="112">
        <v>3241.7</v>
      </c>
      <c r="AF114" s="112">
        <v>192458.9</v>
      </c>
      <c r="AG114" s="112">
        <v>154050.79999999999</v>
      </c>
      <c r="AH114" s="112">
        <v>38408.1</v>
      </c>
      <c r="AI114" s="112">
        <v>106641.3</v>
      </c>
      <c r="AJ114" s="112">
        <v>13343.1</v>
      </c>
      <c r="AK114" s="112">
        <v>93298.2</v>
      </c>
      <c r="AL114" s="112">
        <v>1634.6</v>
      </c>
      <c r="AM114" s="112">
        <v>49856.2</v>
      </c>
      <c r="AN114" s="112">
        <v>0</v>
      </c>
      <c r="AO114" s="112">
        <v>41807.4</v>
      </c>
      <c r="AP114" s="112">
        <v>0</v>
      </c>
      <c r="AQ114" s="112">
        <v>2527.6999999999998</v>
      </c>
      <c r="AR114" s="113">
        <v>-250968.10000000009</v>
      </c>
      <c r="AS114" s="113">
        <v>-334327.29999999993</v>
      </c>
      <c r="AT114" s="113">
        <v>-443427</v>
      </c>
      <c r="AU114" s="111">
        <v>-1.5143660400000001</v>
      </c>
      <c r="AV114" s="113">
        <v>-2528</v>
      </c>
      <c r="AW114" s="112">
        <v>440899</v>
      </c>
      <c r="AX114" s="112">
        <v>-120303</v>
      </c>
      <c r="AY114" s="114">
        <v>561202</v>
      </c>
      <c r="AZ114" s="112">
        <v>8614256.2323202081</v>
      </c>
      <c r="BA114" s="112">
        <v>2877716.3021111349</v>
      </c>
      <c r="BB114" s="114">
        <v>11491972.534431342</v>
      </c>
      <c r="BC114" s="110">
        <v>39.246699302942339</v>
      </c>
      <c r="BD114" s="110">
        <v>13.172723317435221</v>
      </c>
      <c r="BE114" s="110">
        <v>7.3709832726199993</v>
      </c>
      <c r="BF114" s="115">
        <v>31.730029286522203</v>
      </c>
      <c r="BG114" s="135">
        <v>29281373.309193887</v>
      </c>
    </row>
    <row r="115" spans="1:59" ht="14.5" hidden="1" outlineLevel="1" x14ac:dyDescent="0.25">
      <c r="A115" s="100"/>
      <c r="B115" s="99" t="s">
        <v>470</v>
      </c>
      <c r="C115" s="111">
        <v>534.59</v>
      </c>
      <c r="D115" s="112">
        <v>1317506.8999999999</v>
      </c>
      <c r="E115" s="112">
        <v>1317437.6000000001</v>
      </c>
      <c r="F115" s="112">
        <v>1223260.2</v>
      </c>
      <c r="G115" s="113">
        <v>315013.59999999998</v>
      </c>
      <c r="H115" s="112">
        <v>51436.6</v>
      </c>
      <c r="I115" s="112">
        <v>1370.7</v>
      </c>
      <c r="J115" s="112">
        <v>199112.5</v>
      </c>
      <c r="K115" s="112">
        <v>63093.8</v>
      </c>
      <c r="L115" s="112">
        <v>372375.3</v>
      </c>
      <c r="M115" s="112">
        <v>244056.1</v>
      </c>
      <c r="N115" s="112">
        <v>9879.7000000000007</v>
      </c>
      <c r="O115" s="112">
        <v>281935.5</v>
      </c>
      <c r="P115" s="113">
        <v>94177.4</v>
      </c>
      <c r="Q115" s="112">
        <v>22078.1</v>
      </c>
      <c r="R115" s="112">
        <v>18111.2</v>
      </c>
      <c r="S115" s="112">
        <v>53988.1</v>
      </c>
      <c r="T115" s="112">
        <v>69.3</v>
      </c>
      <c r="U115" s="112">
        <v>1851244.9</v>
      </c>
      <c r="V115" s="112">
        <v>1707500.4</v>
      </c>
      <c r="W115" s="112">
        <v>722265.5</v>
      </c>
      <c r="X115" s="112">
        <v>597504.30000000005</v>
      </c>
      <c r="Y115" s="112">
        <v>124761.2</v>
      </c>
      <c r="Z115" s="112">
        <v>46364.6</v>
      </c>
      <c r="AA115" s="112">
        <v>691928.7</v>
      </c>
      <c r="AB115" s="112">
        <v>229695.4</v>
      </c>
      <c r="AC115" s="112">
        <v>456860.4</v>
      </c>
      <c r="AD115" s="112">
        <v>2131.1999999999998</v>
      </c>
      <c r="AE115" s="112">
        <v>3241.7</v>
      </c>
      <c r="AF115" s="112">
        <v>246941.6</v>
      </c>
      <c r="AG115" s="112">
        <v>192205</v>
      </c>
      <c r="AH115" s="112">
        <v>54736.6</v>
      </c>
      <c r="AI115" s="112">
        <v>141216.79999999999</v>
      </c>
      <c r="AJ115" s="112">
        <v>14052.2</v>
      </c>
      <c r="AK115" s="112">
        <v>127164.6</v>
      </c>
      <c r="AL115" s="112">
        <v>1659.6</v>
      </c>
      <c r="AM115" s="112">
        <v>72922.7</v>
      </c>
      <c r="AN115" s="112">
        <v>0</v>
      </c>
      <c r="AO115" s="112">
        <v>52582.3</v>
      </c>
      <c r="AP115" s="112">
        <v>0</v>
      </c>
      <c r="AQ115" s="112">
        <v>2527.6999999999998</v>
      </c>
      <c r="AR115" s="113">
        <v>-286796.39999999991</v>
      </c>
      <c r="AS115" s="113">
        <v>-390062.79999999981</v>
      </c>
      <c r="AT115" s="113">
        <v>-533738</v>
      </c>
      <c r="AU115" s="111">
        <v>-1.8227909099999999</v>
      </c>
      <c r="AV115" s="113">
        <v>9.9999999976716936E-2</v>
      </c>
      <c r="AW115" s="112">
        <v>533738.1</v>
      </c>
      <c r="AX115" s="112">
        <v>-200.4</v>
      </c>
      <c r="AY115" s="114">
        <v>533938.5</v>
      </c>
      <c r="AZ115" s="112">
        <v>8735970.3854222149</v>
      </c>
      <c r="BA115" s="112">
        <v>2876108.3284261879</v>
      </c>
      <c r="BB115" s="114">
        <v>11612078.713848403</v>
      </c>
      <c r="BC115" s="110">
        <v>39.656878764639067</v>
      </c>
      <c r="BD115" s="110">
        <v>10.162091859384216</v>
      </c>
      <c r="BE115" s="110">
        <v>7.6282073754801436</v>
      </c>
      <c r="BF115" s="115">
        <v>30.441217657535169</v>
      </c>
      <c r="BG115" s="135">
        <v>29281373.309193887</v>
      </c>
    </row>
    <row r="116" spans="1:59" ht="14.5" hidden="1" outlineLevel="1" x14ac:dyDescent="0.25">
      <c r="A116" s="100"/>
      <c r="B116" s="99" t="s">
        <v>471</v>
      </c>
      <c r="C116" s="111">
        <v>539.11</v>
      </c>
      <c r="D116" s="112">
        <v>1577306.2</v>
      </c>
      <c r="E116" s="112">
        <v>1577193.1</v>
      </c>
      <c r="F116" s="112">
        <v>1465291.3</v>
      </c>
      <c r="G116" s="113">
        <v>391264.2</v>
      </c>
      <c r="H116" s="112">
        <v>64503.1</v>
      </c>
      <c r="I116" s="112">
        <v>1812.2</v>
      </c>
      <c r="J116" s="112">
        <v>246316.1</v>
      </c>
      <c r="K116" s="112">
        <v>78632.800000000003</v>
      </c>
      <c r="L116" s="112">
        <v>424879.4</v>
      </c>
      <c r="M116" s="112">
        <v>292829.2</v>
      </c>
      <c r="N116" s="112">
        <v>11312.1</v>
      </c>
      <c r="O116" s="112">
        <v>345006.4</v>
      </c>
      <c r="P116" s="113">
        <v>111901.79999999999</v>
      </c>
      <c r="Q116" s="112">
        <v>27059</v>
      </c>
      <c r="R116" s="112">
        <v>19642.099999999999</v>
      </c>
      <c r="S116" s="112">
        <v>65200.7</v>
      </c>
      <c r="T116" s="112">
        <v>113.1</v>
      </c>
      <c r="U116" s="112">
        <v>2250667.6</v>
      </c>
      <c r="V116" s="112">
        <v>2076104.5</v>
      </c>
      <c r="W116" s="112">
        <v>875627.9</v>
      </c>
      <c r="X116" s="112">
        <v>723373.3</v>
      </c>
      <c r="Y116" s="112">
        <v>152254.6</v>
      </c>
      <c r="Z116" s="112">
        <v>61149.5</v>
      </c>
      <c r="AA116" s="112">
        <v>868064.4</v>
      </c>
      <c r="AB116" s="112">
        <v>293065.8</v>
      </c>
      <c r="AC116" s="112">
        <v>569447.30000000005</v>
      </c>
      <c r="AD116" s="112">
        <v>2309.6</v>
      </c>
      <c r="AE116" s="112">
        <v>3241.7</v>
      </c>
      <c r="AF116" s="112">
        <v>271262.7</v>
      </c>
      <c r="AG116" s="112">
        <v>216379.2</v>
      </c>
      <c r="AH116" s="112">
        <v>54883.5</v>
      </c>
      <c r="AI116" s="112">
        <v>172035.4</v>
      </c>
      <c r="AJ116" s="112">
        <v>19575.7</v>
      </c>
      <c r="AK116" s="112">
        <v>152459.70000000001</v>
      </c>
      <c r="AL116" s="112">
        <v>1684.6</v>
      </c>
      <c r="AM116" s="112">
        <v>97015.2</v>
      </c>
      <c r="AN116" s="112">
        <v>0</v>
      </c>
      <c r="AO116" s="112">
        <v>53759.9</v>
      </c>
      <c r="AP116" s="112">
        <v>0</v>
      </c>
      <c r="AQ116" s="112">
        <v>2527.6999999999998</v>
      </c>
      <c r="AR116" s="113">
        <v>-402098.70000000019</v>
      </c>
      <c r="AS116" s="113">
        <v>-498911.39999999991</v>
      </c>
      <c r="AT116" s="113">
        <v>-673361.40000000014</v>
      </c>
      <c r="AU116" s="111">
        <v>-2.2996246</v>
      </c>
      <c r="AV116" s="113">
        <v>-0.30000000016298145</v>
      </c>
      <c r="AW116" s="112">
        <v>673361.1</v>
      </c>
      <c r="AX116" s="112">
        <v>139493.9</v>
      </c>
      <c r="AY116" s="114">
        <v>533867.19999999995</v>
      </c>
      <c r="AZ116" s="112">
        <v>8731402.3228365108</v>
      </c>
      <c r="BA116" s="112">
        <v>2899494.1900113514</v>
      </c>
      <c r="BB116" s="114">
        <v>11630896.512847863</v>
      </c>
      <c r="BC116" s="110">
        <v>39.721144189627019</v>
      </c>
      <c r="BD116" s="110">
        <v>7.9126924204549365</v>
      </c>
      <c r="BE116" s="110">
        <v>7.6437497922838533</v>
      </c>
      <c r="BF116" s="115">
        <v>28.996241225208941</v>
      </c>
      <c r="BG116" s="135">
        <v>29281373.309193887</v>
      </c>
    </row>
    <row r="117" spans="1:59" ht="14.5" hidden="1" outlineLevel="1" x14ac:dyDescent="0.25">
      <c r="A117" s="100"/>
      <c r="B117" s="99" t="s">
        <v>472</v>
      </c>
      <c r="C117" s="111">
        <v>536.39</v>
      </c>
      <c r="D117" s="112">
        <v>1952496.4</v>
      </c>
      <c r="E117" s="112">
        <v>1951657.1</v>
      </c>
      <c r="F117" s="112">
        <v>1807679.3</v>
      </c>
      <c r="G117" s="113">
        <v>473025.39999999997</v>
      </c>
      <c r="H117" s="112">
        <v>77965.399999999994</v>
      </c>
      <c r="I117" s="112">
        <v>2225.1999999999998</v>
      </c>
      <c r="J117" s="112">
        <v>298365.09999999998</v>
      </c>
      <c r="K117" s="112">
        <v>94469.7</v>
      </c>
      <c r="L117" s="112">
        <v>582856.1</v>
      </c>
      <c r="M117" s="112">
        <v>347361.4</v>
      </c>
      <c r="N117" s="112">
        <v>12059.3</v>
      </c>
      <c r="O117" s="112">
        <v>392377.1</v>
      </c>
      <c r="P117" s="113">
        <v>143977.79999999999</v>
      </c>
      <c r="Q117" s="112">
        <v>32175.7</v>
      </c>
      <c r="R117" s="112">
        <v>21327.8</v>
      </c>
      <c r="S117" s="112">
        <v>90474.3</v>
      </c>
      <c r="T117" s="112">
        <v>839.3</v>
      </c>
      <c r="U117" s="112">
        <v>2755740.4</v>
      </c>
      <c r="V117" s="112">
        <v>2540511.7000000002</v>
      </c>
      <c r="W117" s="112">
        <v>1047711.9</v>
      </c>
      <c r="X117" s="112">
        <v>867847.6</v>
      </c>
      <c r="Y117" s="112">
        <v>179864.3</v>
      </c>
      <c r="Z117" s="112">
        <v>74688.899999999994</v>
      </c>
      <c r="AA117" s="112">
        <v>1039080.2</v>
      </c>
      <c r="AB117" s="112">
        <v>357554.6</v>
      </c>
      <c r="AC117" s="112">
        <v>675573.4</v>
      </c>
      <c r="AD117" s="112">
        <v>2710.5</v>
      </c>
      <c r="AE117" s="112">
        <v>3241.7</v>
      </c>
      <c r="AF117" s="112">
        <v>379030.7</v>
      </c>
      <c r="AG117" s="112">
        <v>323688.09999999998</v>
      </c>
      <c r="AH117" s="112">
        <v>55342.6</v>
      </c>
      <c r="AI117" s="112">
        <v>212701</v>
      </c>
      <c r="AJ117" s="112">
        <v>25998.7</v>
      </c>
      <c r="AK117" s="112">
        <v>186702.3</v>
      </c>
      <c r="AL117" s="112">
        <v>4986.5</v>
      </c>
      <c r="AM117" s="112">
        <v>126617.1</v>
      </c>
      <c r="AN117" s="112">
        <v>0</v>
      </c>
      <c r="AO117" s="112">
        <v>55098.7</v>
      </c>
      <c r="AP117" s="112">
        <v>0</v>
      </c>
      <c r="AQ117" s="112">
        <v>2527.6999999999998</v>
      </c>
      <c r="AR117" s="113">
        <v>-424213.29999999981</v>
      </c>
      <c r="AS117" s="113">
        <v>-588854.60000000009</v>
      </c>
      <c r="AT117" s="113">
        <v>-803244</v>
      </c>
      <c r="AU117" s="111">
        <v>-2.74319209</v>
      </c>
      <c r="AV117" s="113">
        <v>9.9999999976716936E-2</v>
      </c>
      <c r="AW117" s="112">
        <v>803244.1</v>
      </c>
      <c r="AX117" s="112">
        <v>256068.9</v>
      </c>
      <c r="AY117" s="114">
        <v>547175.19999999995</v>
      </c>
      <c r="AZ117" s="112">
        <v>8694536.5299331695</v>
      </c>
      <c r="BA117" s="112">
        <v>2898493.9859595168</v>
      </c>
      <c r="BB117" s="114">
        <v>11593030.515892686</v>
      </c>
      <c r="BC117" s="110">
        <v>39.591826494875015</v>
      </c>
      <c r="BD117" s="110">
        <v>7.9852764535299769</v>
      </c>
      <c r="BE117" s="110">
        <v>7.718470143268938</v>
      </c>
      <c r="BF117" s="115">
        <v>32.24333541906465</v>
      </c>
      <c r="BG117" s="135">
        <v>29281373.309193887</v>
      </c>
    </row>
    <row r="118" spans="1:59" ht="14.5" hidden="1" outlineLevel="1" x14ac:dyDescent="0.25">
      <c r="A118" s="100"/>
      <c r="B118" s="99" t="s">
        <v>473</v>
      </c>
      <c r="C118" s="111">
        <v>536.46</v>
      </c>
      <c r="D118" s="112">
        <v>2258824.7999999998</v>
      </c>
      <c r="E118" s="112">
        <v>2257985.5</v>
      </c>
      <c r="F118" s="112">
        <v>2088293.6</v>
      </c>
      <c r="G118" s="113">
        <v>564515.9</v>
      </c>
      <c r="H118" s="112">
        <v>93649</v>
      </c>
      <c r="I118" s="112">
        <v>2596.3000000000002</v>
      </c>
      <c r="J118" s="112">
        <v>355694.8</v>
      </c>
      <c r="K118" s="112">
        <v>112575.8</v>
      </c>
      <c r="L118" s="112">
        <v>663891.19999999995</v>
      </c>
      <c r="M118" s="112">
        <v>402894.5</v>
      </c>
      <c r="N118" s="112">
        <v>13383</v>
      </c>
      <c r="O118" s="112">
        <v>443609</v>
      </c>
      <c r="P118" s="113">
        <v>169691.9</v>
      </c>
      <c r="Q118" s="112">
        <v>37593.4</v>
      </c>
      <c r="R118" s="112">
        <v>22921.5</v>
      </c>
      <c r="S118" s="112">
        <v>109177</v>
      </c>
      <c r="T118" s="112">
        <v>839.3</v>
      </c>
      <c r="U118" s="112">
        <v>3189681.9</v>
      </c>
      <c r="V118" s="112">
        <v>2948305.5</v>
      </c>
      <c r="W118" s="112">
        <v>1204420.8</v>
      </c>
      <c r="X118" s="112">
        <v>993242.8</v>
      </c>
      <c r="Y118" s="112">
        <v>211178</v>
      </c>
      <c r="Z118" s="112">
        <v>88718</v>
      </c>
      <c r="AA118" s="112">
        <v>1226173.3</v>
      </c>
      <c r="AB118" s="112">
        <v>419529.9</v>
      </c>
      <c r="AC118" s="112">
        <v>798656.2</v>
      </c>
      <c r="AD118" s="112">
        <v>3665.1</v>
      </c>
      <c r="AE118" s="112">
        <v>4322.1000000000004</v>
      </c>
      <c r="AF118" s="112">
        <v>428993.4</v>
      </c>
      <c r="AG118" s="112">
        <v>355093</v>
      </c>
      <c r="AH118" s="112">
        <v>73900.399999999994</v>
      </c>
      <c r="AI118" s="112">
        <v>238848.7</v>
      </c>
      <c r="AJ118" s="112">
        <v>31649.9</v>
      </c>
      <c r="AK118" s="112">
        <v>207198.8</v>
      </c>
      <c r="AL118" s="112">
        <v>5011.5</v>
      </c>
      <c r="AM118" s="112">
        <v>132644.9</v>
      </c>
      <c r="AN118" s="112">
        <v>0</v>
      </c>
      <c r="AO118" s="112">
        <v>69542.399999999994</v>
      </c>
      <c r="AP118" s="112">
        <v>0</v>
      </c>
      <c r="AQ118" s="112">
        <v>2527.6999999999998</v>
      </c>
      <c r="AR118" s="113">
        <v>-501863.70000000019</v>
      </c>
      <c r="AS118" s="113">
        <v>-690320</v>
      </c>
      <c r="AT118" s="113">
        <v>-930857.10000000009</v>
      </c>
      <c r="AU118" s="111">
        <v>-3.1790089099999999</v>
      </c>
      <c r="AV118" s="113">
        <v>-0.10000000009313226</v>
      </c>
      <c r="AW118" s="112">
        <v>930857</v>
      </c>
      <c r="AX118" s="112">
        <v>379302</v>
      </c>
      <c r="AY118" s="114">
        <v>551555</v>
      </c>
      <c r="AZ118" s="112">
        <v>8839773.0207657665</v>
      </c>
      <c r="BA118" s="112">
        <v>2902888.3563598902</v>
      </c>
      <c r="BB118" s="114">
        <v>11742661.377125656</v>
      </c>
      <c r="BC118" s="110">
        <v>40.102836889274748</v>
      </c>
      <c r="BD118" s="110">
        <v>8.2791083134192931</v>
      </c>
      <c r="BE118" s="110">
        <v>7.4881667667236664</v>
      </c>
      <c r="BF118" s="115">
        <v>31.79108531482354</v>
      </c>
      <c r="BG118" s="135">
        <v>29281373.309193887</v>
      </c>
    </row>
    <row r="119" spans="1:59" ht="14.5" hidden="1" outlineLevel="1" x14ac:dyDescent="0.25">
      <c r="A119" s="100"/>
      <c r="B119" s="99" t="s">
        <v>474</v>
      </c>
      <c r="C119" s="111">
        <v>537.76</v>
      </c>
      <c r="D119" s="112">
        <v>2553308.88</v>
      </c>
      <c r="E119" s="112">
        <v>2552466.7799999998</v>
      </c>
      <c r="F119" s="112">
        <v>2356003.98</v>
      </c>
      <c r="G119" s="113">
        <v>643839.9</v>
      </c>
      <c r="H119" s="112">
        <v>106891.7</v>
      </c>
      <c r="I119" s="112">
        <v>2939.7</v>
      </c>
      <c r="J119" s="112">
        <v>405968.4</v>
      </c>
      <c r="K119" s="112">
        <v>128040.1</v>
      </c>
      <c r="L119" s="112">
        <v>722216.78</v>
      </c>
      <c r="M119" s="112">
        <v>458845.4</v>
      </c>
      <c r="N119" s="112">
        <v>14748.7</v>
      </c>
      <c r="O119" s="112">
        <v>516353.2</v>
      </c>
      <c r="P119" s="113">
        <v>196462.8</v>
      </c>
      <c r="Q119" s="112">
        <v>42698.8</v>
      </c>
      <c r="R119" s="112">
        <v>24524.5</v>
      </c>
      <c r="S119" s="112">
        <v>129239.5</v>
      </c>
      <c r="T119" s="112">
        <v>842.1</v>
      </c>
      <c r="U119" s="112">
        <v>3605875.9</v>
      </c>
      <c r="V119" s="112">
        <v>3302040.8</v>
      </c>
      <c r="W119" s="112">
        <v>1351743.8</v>
      </c>
      <c r="X119" s="112">
        <v>1118634.5</v>
      </c>
      <c r="Y119" s="112">
        <v>233109.3</v>
      </c>
      <c r="Z119" s="112">
        <v>102914.5</v>
      </c>
      <c r="AA119" s="112">
        <v>1409451.7</v>
      </c>
      <c r="AB119" s="112">
        <v>481242.2</v>
      </c>
      <c r="AC119" s="112">
        <v>919304.4</v>
      </c>
      <c r="AD119" s="112">
        <v>4115.5</v>
      </c>
      <c r="AE119" s="112">
        <v>4789.6000000000004</v>
      </c>
      <c r="AF119" s="112">
        <v>437930.8</v>
      </c>
      <c r="AG119" s="112">
        <v>363955.20000000001</v>
      </c>
      <c r="AH119" s="112">
        <v>73975.600000000006</v>
      </c>
      <c r="AI119" s="112">
        <v>299958</v>
      </c>
      <c r="AJ119" s="112">
        <v>38666.1</v>
      </c>
      <c r="AK119" s="112">
        <v>261291.9</v>
      </c>
      <c r="AL119" s="112">
        <v>5479.2</v>
      </c>
      <c r="AM119" s="112">
        <v>185084.3</v>
      </c>
      <c r="AN119" s="112">
        <v>0</v>
      </c>
      <c r="AO119" s="112">
        <v>70728.399999999994</v>
      </c>
      <c r="AP119" s="112">
        <v>0</v>
      </c>
      <c r="AQ119" s="112">
        <v>3877.1</v>
      </c>
      <c r="AR119" s="113">
        <v>-614636.2200000002</v>
      </c>
      <c r="AS119" s="113">
        <v>-749574.02</v>
      </c>
      <c r="AT119" s="113">
        <v>-1052567.02</v>
      </c>
      <c r="AU119" s="111">
        <v>-3.5946655299999999</v>
      </c>
      <c r="AV119" s="113">
        <v>0.28000000002793968</v>
      </c>
      <c r="AW119" s="112">
        <v>1052567.3</v>
      </c>
      <c r="AX119" s="112">
        <v>498665.3</v>
      </c>
      <c r="AY119" s="114">
        <v>553902</v>
      </c>
      <c r="AZ119" s="112">
        <v>8831826.3843942285</v>
      </c>
      <c r="BA119" s="112">
        <v>2912940.060361349</v>
      </c>
      <c r="BB119" s="114">
        <v>11744766.444755577</v>
      </c>
      <c r="BC119" s="110">
        <v>40.110025990713716</v>
      </c>
      <c r="BD119" s="110">
        <v>8.88222548012887</v>
      </c>
      <c r="BE119" s="110">
        <v>8.3185891117328801</v>
      </c>
      <c r="BF119" s="115">
        <v>30.654310694330832</v>
      </c>
      <c r="BG119" s="135">
        <v>29281373.309193887</v>
      </c>
    </row>
    <row r="120" spans="1:59" ht="14.5" hidden="1" outlineLevel="1" x14ac:dyDescent="0.25">
      <c r="A120" s="100"/>
      <c r="B120" s="99" t="s">
        <v>475</v>
      </c>
      <c r="C120" s="111">
        <v>536.95000000000005</v>
      </c>
      <c r="D120" s="112">
        <v>2921896.5</v>
      </c>
      <c r="E120" s="112">
        <v>2921037.6</v>
      </c>
      <c r="F120" s="112">
        <v>2704203.1</v>
      </c>
      <c r="G120" s="113">
        <v>727193.8</v>
      </c>
      <c r="H120" s="112">
        <v>122648.3</v>
      </c>
      <c r="I120" s="112">
        <v>3313.2</v>
      </c>
      <c r="J120" s="112">
        <v>458151.9</v>
      </c>
      <c r="K120" s="112">
        <v>143080.4</v>
      </c>
      <c r="L120" s="112">
        <v>875677</v>
      </c>
      <c r="M120" s="112">
        <v>514406.2</v>
      </c>
      <c r="N120" s="112">
        <v>16451.2</v>
      </c>
      <c r="O120" s="112">
        <v>570474.9</v>
      </c>
      <c r="P120" s="113">
        <v>216834.5</v>
      </c>
      <c r="Q120" s="112">
        <v>47770.6</v>
      </c>
      <c r="R120" s="112">
        <v>25780.799999999999</v>
      </c>
      <c r="S120" s="112">
        <v>143283.1</v>
      </c>
      <c r="T120" s="112">
        <v>858.9</v>
      </c>
      <c r="U120" s="112">
        <v>4150994.8</v>
      </c>
      <c r="V120" s="112">
        <v>3806092.2</v>
      </c>
      <c r="W120" s="112">
        <v>1503115.2</v>
      </c>
      <c r="X120" s="112">
        <v>1245418.8999999999</v>
      </c>
      <c r="Y120" s="112">
        <v>257696.3</v>
      </c>
      <c r="Z120" s="112">
        <v>118286.8</v>
      </c>
      <c r="AA120" s="112">
        <v>1591921</v>
      </c>
      <c r="AB120" s="112">
        <v>543984.19999999995</v>
      </c>
      <c r="AC120" s="112">
        <v>1038461.7</v>
      </c>
      <c r="AD120" s="112">
        <v>4397.6000000000004</v>
      </c>
      <c r="AE120" s="112">
        <v>5077.5</v>
      </c>
      <c r="AF120" s="112">
        <v>592769.19999999995</v>
      </c>
      <c r="AG120" s="112">
        <v>479608.2</v>
      </c>
      <c r="AH120" s="112">
        <v>113161</v>
      </c>
      <c r="AI120" s="112">
        <v>341025.5</v>
      </c>
      <c r="AJ120" s="112">
        <v>43899.9</v>
      </c>
      <c r="AK120" s="112">
        <v>297125.59999999998</v>
      </c>
      <c r="AL120" s="112">
        <v>5681</v>
      </c>
      <c r="AM120" s="112">
        <v>205633.5</v>
      </c>
      <c r="AN120" s="112">
        <v>0</v>
      </c>
      <c r="AO120" s="112">
        <v>85811.1</v>
      </c>
      <c r="AP120" s="112">
        <v>0</v>
      </c>
      <c r="AQ120" s="112">
        <v>3877.1</v>
      </c>
      <c r="AR120" s="113">
        <v>-636329.09999999963</v>
      </c>
      <c r="AS120" s="113">
        <v>-885054.60000000009</v>
      </c>
      <c r="AT120" s="113">
        <v>-1229098.2999999998</v>
      </c>
      <c r="AU120" s="111">
        <v>-4.1975448699999998</v>
      </c>
      <c r="AV120" s="113">
        <v>0.10000000009313226</v>
      </c>
      <c r="AW120" s="112">
        <v>1229098.3999999999</v>
      </c>
      <c r="AX120" s="112">
        <v>666705.80000000005</v>
      </c>
      <c r="AY120" s="114">
        <v>562392.6</v>
      </c>
      <c r="AZ120" s="112">
        <v>8824324.8378168121</v>
      </c>
      <c r="BA120" s="112">
        <v>2916981.0747203324</v>
      </c>
      <c r="BB120" s="114">
        <v>11741305.912537144</v>
      </c>
      <c r="BC120" s="110">
        <v>40.098207787441993</v>
      </c>
      <c r="BD120" s="110">
        <v>8.3277930864171346</v>
      </c>
      <c r="BE120" s="110">
        <v>8.2155125802614837</v>
      </c>
      <c r="BF120" s="115">
        <v>32.382072189770064</v>
      </c>
      <c r="BG120" s="135">
        <v>29281373.309193887</v>
      </c>
    </row>
    <row r="121" spans="1:59" ht="14.5" hidden="1" outlineLevel="1" x14ac:dyDescent="0.25">
      <c r="A121" s="100"/>
      <c r="B121" s="99" t="s">
        <v>476</v>
      </c>
      <c r="C121" s="111">
        <v>536.11</v>
      </c>
      <c r="D121" s="112">
        <v>3241326.3</v>
      </c>
      <c r="E121" s="112">
        <v>3240406.8</v>
      </c>
      <c r="F121" s="112">
        <v>2989926.3</v>
      </c>
      <c r="G121" s="113">
        <v>822352.3</v>
      </c>
      <c r="H121" s="112">
        <v>139425.29999999999</v>
      </c>
      <c r="I121" s="112">
        <v>3726.8</v>
      </c>
      <c r="J121" s="112">
        <v>516788.5</v>
      </c>
      <c r="K121" s="112">
        <v>162411.70000000001</v>
      </c>
      <c r="L121" s="112">
        <v>951787.5</v>
      </c>
      <c r="M121" s="112">
        <v>568965.4</v>
      </c>
      <c r="N121" s="112">
        <v>18037</v>
      </c>
      <c r="O121" s="112">
        <v>628784.1</v>
      </c>
      <c r="P121" s="113">
        <v>250480.5</v>
      </c>
      <c r="Q121" s="112">
        <v>52861.9</v>
      </c>
      <c r="R121" s="112">
        <v>27655.1</v>
      </c>
      <c r="S121" s="112">
        <v>169963.5</v>
      </c>
      <c r="T121" s="112">
        <v>919.5</v>
      </c>
      <c r="U121" s="112">
        <v>4589188.9000000004</v>
      </c>
      <c r="V121" s="112">
        <v>4217995.5</v>
      </c>
      <c r="W121" s="112">
        <v>1657096.2</v>
      </c>
      <c r="X121" s="112">
        <v>1372058.9</v>
      </c>
      <c r="Y121" s="112">
        <v>285037.3</v>
      </c>
      <c r="Z121" s="112">
        <v>135464.9</v>
      </c>
      <c r="AA121" s="112">
        <v>1779724</v>
      </c>
      <c r="AB121" s="112">
        <v>608523.4</v>
      </c>
      <c r="AC121" s="112">
        <v>1161066</v>
      </c>
      <c r="AD121" s="112">
        <v>5057.1000000000004</v>
      </c>
      <c r="AE121" s="112">
        <v>5077.5</v>
      </c>
      <c r="AF121" s="112">
        <v>645710.4</v>
      </c>
      <c r="AG121" s="112">
        <v>516531.4</v>
      </c>
      <c r="AH121" s="112">
        <v>129179</v>
      </c>
      <c r="AI121" s="112">
        <v>367316.3</v>
      </c>
      <c r="AJ121" s="112">
        <v>51354.1</v>
      </c>
      <c r="AK121" s="112">
        <v>315962.2</v>
      </c>
      <c r="AL121" s="112">
        <v>9032.2999999999993</v>
      </c>
      <c r="AM121" s="112">
        <v>219831.5</v>
      </c>
      <c r="AN121" s="112">
        <v>0</v>
      </c>
      <c r="AO121" s="112">
        <v>87098.4</v>
      </c>
      <c r="AP121" s="112">
        <v>0</v>
      </c>
      <c r="AQ121" s="112">
        <v>3877.1</v>
      </c>
      <c r="AR121" s="113">
        <v>-702152.20000000065</v>
      </c>
      <c r="AS121" s="113">
        <v>-977588.70000000019</v>
      </c>
      <c r="AT121" s="113">
        <v>-1347862.6000000006</v>
      </c>
      <c r="AU121" s="111">
        <v>-4.6031417799999996</v>
      </c>
      <c r="AV121" s="113">
        <v>0.19999999948777258</v>
      </c>
      <c r="AW121" s="112">
        <v>1347862.8</v>
      </c>
      <c r="AX121" s="112">
        <v>784470.6</v>
      </c>
      <c r="AY121" s="114">
        <v>563392.19999999995</v>
      </c>
      <c r="AZ121" s="112">
        <v>8998975.7636177819</v>
      </c>
      <c r="BA121" s="112">
        <v>2912136.3207840892</v>
      </c>
      <c r="BB121" s="114">
        <v>11911112.084401872</v>
      </c>
      <c r="BC121" s="110">
        <v>40.678119699604295</v>
      </c>
      <c r="BD121" s="110">
        <v>8.4853991627585437</v>
      </c>
      <c r="BE121" s="110">
        <v>8.0039481486586865</v>
      </c>
      <c r="BF121" s="115">
        <v>31.833142509231749</v>
      </c>
      <c r="BG121" s="135">
        <v>29281373.309193887</v>
      </c>
    </row>
    <row r="122" spans="1:59" ht="14.5" hidden="1" outlineLevel="1" x14ac:dyDescent="0.25">
      <c r="A122" s="100"/>
      <c r="B122" s="99" t="s">
        <v>477</v>
      </c>
      <c r="C122" s="111">
        <v>534.51</v>
      </c>
      <c r="D122" s="112">
        <v>3557119.4</v>
      </c>
      <c r="E122" s="112">
        <v>3556151.2</v>
      </c>
      <c r="F122" s="112">
        <v>3289099.3</v>
      </c>
      <c r="G122" s="113">
        <v>927935</v>
      </c>
      <c r="H122" s="112">
        <v>157557.20000000001</v>
      </c>
      <c r="I122" s="112">
        <v>4099.2</v>
      </c>
      <c r="J122" s="112">
        <v>580999.80000000005</v>
      </c>
      <c r="K122" s="112">
        <v>185278.8</v>
      </c>
      <c r="L122" s="112">
        <v>1026783.5</v>
      </c>
      <c r="M122" s="112">
        <v>624435.80000000005</v>
      </c>
      <c r="N122" s="112">
        <v>19827.400000000001</v>
      </c>
      <c r="O122" s="112">
        <v>690117.6</v>
      </c>
      <c r="P122" s="113">
        <v>267051.90000000002</v>
      </c>
      <c r="Q122" s="112">
        <v>58206.5</v>
      </c>
      <c r="R122" s="112">
        <v>29058.9</v>
      </c>
      <c r="S122" s="112">
        <v>179786.5</v>
      </c>
      <c r="T122" s="112">
        <v>968.2</v>
      </c>
      <c r="U122" s="112">
        <v>5003474.5999999996</v>
      </c>
      <c r="V122" s="112">
        <v>4604528.0999999996</v>
      </c>
      <c r="W122" s="112">
        <v>1812970.3</v>
      </c>
      <c r="X122" s="112">
        <v>1496812.3</v>
      </c>
      <c r="Y122" s="112">
        <v>316158</v>
      </c>
      <c r="Z122" s="112">
        <v>152829.4</v>
      </c>
      <c r="AA122" s="112">
        <v>1952978.2</v>
      </c>
      <c r="AB122" s="112">
        <v>676670.8</v>
      </c>
      <c r="AC122" s="112">
        <v>1265431.7</v>
      </c>
      <c r="AD122" s="112">
        <v>5277.8</v>
      </c>
      <c r="AE122" s="112">
        <v>5597.9</v>
      </c>
      <c r="AF122" s="112">
        <v>685750.2</v>
      </c>
      <c r="AG122" s="112">
        <v>545386</v>
      </c>
      <c r="AH122" s="112">
        <v>140364.20000000001</v>
      </c>
      <c r="AI122" s="112">
        <v>525861.2831939999</v>
      </c>
      <c r="AJ122" s="112">
        <v>61062.5</v>
      </c>
      <c r="AK122" s="112">
        <v>334006.90000000002</v>
      </c>
      <c r="AL122" s="112">
        <v>10684</v>
      </c>
      <c r="AM122" s="112">
        <v>234507</v>
      </c>
      <c r="AN122" s="112">
        <v>0</v>
      </c>
      <c r="AO122" s="112">
        <v>88815.9</v>
      </c>
      <c r="AP122" s="112">
        <v>0</v>
      </c>
      <c r="AQ122" s="112">
        <v>3877.1</v>
      </c>
      <c r="AR122" s="113">
        <v>-760604.99999999953</v>
      </c>
      <c r="AS122" s="113">
        <v>-1048376.8999999994</v>
      </c>
      <c r="AT122" s="113">
        <v>-1446355.1999999997</v>
      </c>
      <c r="AU122" s="111">
        <v>-4.9395079700000002</v>
      </c>
      <c r="AV122" s="113">
        <v>0.1000000003259629</v>
      </c>
      <c r="AW122" s="112">
        <v>1446355.3</v>
      </c>
      <c r="AX122" s="112">
        <v>880146.5</v>
      </c>
      <c r="AY122" s="114">
        <v>566208.80000000005</v>
      </c>
      <c r="AZ122" s="112">
        <v>8990169.3437571041</v>
      </c>
      <c r="BA122" s="112">
        <v>2905328.5866483841</v>
      </c>
      <c r="BB122" s="114">
        <v>11895497.930405488</v>
      </c>
      <c r="BC122" s="110">
        <v>40.624795171989049</v>
      </c>
      <c r="BD122" s="110">
        <v>9.0993887840840948</v>
      </c>
      <c r="BE122" s="110">
        <v>10.509922108808146</v>
      </c>
      <c r="BF122" s="115">
        <v>31.217771381970742</v>
      </c>
      <c r="BG122" s="135">
        <v>29281373.309193887</v>
      </c>
    </row>
    <row r="123" spans="1:59" ht="14.5" collapsed="1" x14ac:dyDescent="0.25">
      <c r="A123" s="101">
        <v>2015</v>
      </c>
      <c r="B123" s="99" t="s">
        <v>478</v>
      </c>
      <c r="C123" s="116">
        <v>537.80999999999995</v>
      </c>
      <c r="D123" s="117">
        <v>4180896.5</v>
      </c>
      <c r="E123" s="117">
        <v>4180153.3</v>
      </c>
      <c r="F123" s="117">
        <v>3861913.1</v>
      </c>
      <c r="G123" s="118">
        <v>1017725.13516865</v>
      </c>
      <c r="H123" s="117">
        <v>174568.16672278999</v>
      </c>
      <c r="I123" s="117">
        <v>4467.99766318</v>
      </c>
      <c r="J123" s="117">
        <v>635579.69999999995</v>
      </c>
      <c r="K123" s="117">
        <v>203109.27078268002</v>
      </c>
      <c r="L123" s="117">
        <v>1247308.4302087901</v>
      </c>
      <c r="M123" s="117">
        <v>700495.12117728998</v>
      </c>
      <c r="N123" s="117">
        <v>21480.7</v>
      </c>
      <c r="O123" s="117">
        <v>874903.71755335992</v>
      </c>
      <c r="P123" s="118">
        <v>318240.19080752</v>
      </c>
      <c r="Q123" s="117">
        <v>63458.292559470006</v>
      </c>
      <c r="R123" s="117">
        <v>51183.816604140011</v>
      </c>
      <c r="S123" s="117">
        <v>203598.08164390997</v>
      </c>
      <c r="T123" s="117">
        <v>743.17457321999973</v>
      </c>
      <c r="U123" s="117">
        <v>5847059.7827990297</v>
      </c>
      <c r="V123" s="117">
        <v>5317321.3824966196</v>
      </c>
      <c r="W123" s="117">
        <v>2113306.8494412806</v>
      </c>
      <c r="X123" s="117">
        <v>1756916.4104744704</v>
      </c>
      <c r="Y123" s="117">
        <v>356390.43896681</v>
      </c>
      <c r="Z123" s="117">
        <v>193529.60649919999</v>
      </c>
      <c r="AA123" s="117">
        <v>2210524.7610120699</v>
      </c>
      <c r="AB123" s="117">
        <v>743704.53358018026</v>
      </c>
      <c r="AC123" s="117">
        <v>1450049.0035381995</v>
      </c>
      <c r="AD123" s="117">
        <v>5740.0226235499995</v>
      </c>
      <c r="AE123" s="117">
        <v>11031.20127014</v>
      </c>
      <c r="AF123" s="117">
        <v>799960.16554406995</v>
      </c>
      <c r="AG123" s="117">
        <v>657218.47768551996</v>
      </c>
      <c r="AH123" s="117">
        <v>142741.68785855002</v>
      </c>
      <c r="AI123" s="117">
        <v>571341.39845248987</v>
      </c>
      <c r="AJ123" s="117">
        <v>97573.381225000005</v>
      </c>
      <c r="AK123" s="117">
        <v>428287.90196899994</v>
      </c>
      <c r="AL123" s="117">
        <v>17506.870102140001</v>
      </c>
      <c r="AM123" s="117">
        <v>315576.89125821996</v>
      </c>
      <c r="AN123" s="117">
        <v>0</v>
      </c>
      <c r="AO123" s="117">
        <v>95204.140608639995</v>
      </c>
      <c r="AP123" s="117">
        <v>0</v>
      </c>
      <c r="AQ123" s="117">
        <v>3877.1</v>
      </c>
      <c r="AR123" s="118">
        <v>-866203.11725495942</v>
      </c>
      <c r="AS123" s="118">
        <v>-1137168.0824966198</v>
      </c>
      <c r="AT123" s="118">
        <v>-1666163.2827990297</v>
      </c>
      <c r="AU123" s="116">
        <v>-5.6901815522180801</v>
      </c>
      <c r="AV123" s="118">
        <v>1.7200970323756337E-2</v>
      </c>
      <c r="AW123" s="117">
        <v>1666163.3</v>
      </c>
      <c r="AX123" s="117">
        <v>1063074.6000000001</v>
      </c>
      <c r="AY123" s="119">
        <v>603088.69999999995</v>
      </c>
      <c r="AZ123" s="117">
        <v>9039699.8221732471</v>
      </c>
      <c r="BA123" s="117">
        <v>2961135.2195464177</v>
      </c>
      <c r="BB123" s="119">
        <v>12000835.041719664</v>
      </c>
      <c r="BC123" s="120">
        <v>40.984536193019302</v>
      </c>
      <c r="BD123" s="120">
        <v>10.075884795959954</v>
      </c>
      <c r="BE123" s="120">
        <v>9.771430764796877</v>
      </c>
      <c r="BF123" s="121">
        <v>32.29768246750011</v>
      </c>
      <c r="BG123" s="136">
        <v>29281373.309193887</v>
      </c>
    </row>
    <row r="124" spans="1:59" ht="14.5" hidden="1" outlineLevel="1" x14ac:dyDescent="0.25">
      <c r="A124" s="98"/>
      <c r="B124" s="99" t="s">
        <v>467</v>
      </c>
      <c r="C124" s="104">
        <v>539.62</v>
      </c>
      <c r="D124" s="105">
        <v>330874.09999999998</v>
      </c>
      <c r="E124" s="105">
        <v>326394.7</v>
      </c>
      <c r="F124" s="105">
        <v>317229.2</v>
      </c>
      <c r="G124" s="106">
        <v>78950.3</v>
      </c>
      <c r="H124" s="105">
        <v>13498.9</v>
      </c>
      <c r="I124" s="105">
        <v>342</v>
      </c>
      <c r="J124" s="105">
        <v>48837.9</v>
      </c>
      <c r="K124" s="105">
        <v>16271.5</v>
      </c>
      <c r="L124" s="105">
        <v>87391.4</v>
      </c>
      <c r="M124" s="105">
        <v>75720.100000000006</v>
      </c>
      <c r="N124" s="105">
        <v>3428.2</v>
      </c>
      <c r="O124" s="105">
        <v>71739.199999999997</v>
      </c>
      <c r="P124" s="106">
        <v>9165.5</v>
      </c>
      <c r="Q124" s="105">
        <v>6764.1</v>
      </c>
      <c r="R124" s="105">
        <v>2033.5</v>
      </c>
      <c r="S124" s="105">
        <v>367.9</v>
      </c>
      <c r="T124" s="105">
        <v>4479.3999999999996</v>
      </c>
      <c r="U124" s="105">
        <v>525372.69999999995</v>
      </c>
      <c r="V124" s="105">
        <v>519051.7</v>
      </c>
      <c r="W124" s="105">
        <v>260696.3</v>
      </c>
      <c r="X124" s="105">
        <v>242032.9</v>
      </c>
      <c r="Y124" s="105">
        <v>18663.400000000001</v>
      </c>
      <c r="Z124" s="105">
        <v>2092</v>
      </c>
      <c r="AA124" s="105">
        <v>203274.8</v>
      </c>
      <c r="AB124" s="105">
        <v>56265.1</v>
      </c>
      <c r="AC124" s="105">
        <v>145393.60000000001</v>
      </c>
      <c r="AD124" s="105">
        <v>695.5</v>
      </c>
      <c r="AE124" s="105">
        <v>920.6</v>
      </c>
      <c r="AF124" s="105">
        <v>52988.6</v>
      </c>
      <c r="AG124" s="105">
        <v>31252.6</v>
      </c>
      <c r="AH124" s="105">
        <v>21736</v>
      </c>
      <c r="AI124" s="105">
        <v>6321</v>
      </c>
      <c r="AJ124" s="105">
        <v>2066.6</v>
      </c>
      <c r="AK124" s="105">
        <v>4254.3999999999996</v>
      </c>
      <c r="AL124" s="105">
        <v>0</v>
      </c>
      <c r="AM124" s="105">
        <v>3864.5</v>
      </c>
      <c r="AN124" s="105">
        <v>0</v>
      </c>
      <c r="AO124" s="105">
        <v>389.9</v>
      </c>
      <c r="AP124" s="105">
        <v>0</v>
      </c>
      <c r="AQ124" s="105">
        <v>0</v>
      </c>
      <c r="AR124" s="106">
        <v>-141510</v>
      </c>
      <c r="AS124" s="106">
        <v>-192657</v>
      </c>
      <c r="AT124" s="106">
        <v>-194498.59999999998</v>
      </c>
      <c r="AU124" s="104">
        <v>-0.62652258999999999</v>
      </c>
      <c r="AV124" s="106">
        <v>-9.9999999976716936E-2</v>
      </c>
      <c r="AW124" s="105">
        <v>194498.5</v>
      </c>
      <c r="AX124" s="105">
        <v>193803.5</v>
      </c>
      <c r="AY124" s="107">
        <v>695</v>
      </c>
      <c r="AZ124" s="105">
        <v>9286108.3484472744</v>
      </c>
      <c r="BA124" s="112">
        <v>2971474.6102898512</v>
      </c>
      <c r="BB124" s="107">
        <v>12257582.958737126</v>
      </c>
      <c r="BC124" s="110">
        <v>39.367613336352882</v>
      </c>
      <c r="BD124" s="108">
        <v>7.57446620577642</v>
      </c>
      <c r="BE124" s="108">
        <v>1.203145881009805</v>
      </c>
      <c r="BF124" s="109">
        <v>27.548346747399037</v>
      </c>
      <c r="BG124" s="137">
        <v>31136210.503820959</v>
      </c>
    </row>
    <row r="125" spans="1:59" ht="14.5" hidden="1" outlineLevel="1" x14ac:dyDescent="0.25">
      <c r="A125" s="100"/>
      <c r="B125" s="99" t="s">
        <v>468</v>
      </c>
      <c r="C125" s="111">
        <v>537.86</v>
      </c>
      <c r="D125" s="112">
        <v>630130.9</v>
      </c>
      <c r="E125" s="112">
        <v>625651.4</v>
      </c>
      <c r="F125" s="112">
        <v>593328.6</v>
      </c>
      <c r="G125" s="113">
        <v>158895.20000000001</v>
      </c>
      <c r="H125" s="112">
        <v>27315.4</v>
      </c>
      <c r="I125" s="112">
        <v>723.7</v>
      </c>
      <c r="J125" s="112">
        <v>98093.1</v>
      </c>
      <c r="K125" s="112">
        <v>32763</v>
      </c>
      <c r="L125" s="112">
        <v>151333.79999999999</v>
      </c>
      <c r="M125" s="112">
        <v>137350</v>
      </c>
      <c r="N125" s="112">
        <v>4307.8</v>
      </c>
      <c r="O125" s="112">
        <v>141441.79999999999</v>
      </c>
      <c r="P125" s="113">
        <v>32322.800000000003</v>
      </c>
      <c r="Q125" s="112">
        <v>11648.7</v>
      </c>
      <c r="R125" s="112">
        <v>6578</v>
      </c>
      <c r="S125" s="112">
        <v>14096.1</v>
      </c>
      <c r="T125" s="112">
        <v>4479.5</v>
      </c>
      <c r="U125" s="112">
        <v>939449.6</v>
      </c>
      <c r="V125" s="112">
        <v>877875.4</v>
      </c>
      <c r="W125" s="112">
        <v>433017.5</v>
      </c>
      <c r="X125" s="112">
        <v>365578.1</v>
      </c>
      <c r="Y125" s="112">
        <v>67439.399999999994</v>
      </c>
      <c r="Z125" s="112">
        <v>10750.3</v>
      </c>
      <c r="AA125" s="112">
        <v>374751.3</v>
      </c>
      <c r="AB125" s="112">
        <v>115063.5</v>
      </c>
      <c r="AC125" s="112">
        <v>257347.1</v>
      </c>
      <c r="AD125" s="112">
        <v>826.4</v>
      </c>
      <c r="AE125" s="112">
        <v>1514.3</v>
      </c>
      <c r="AF125" s="112">
        <v>59356.3</v>
      </c>
      <c r="AG125" s="112">
        <v>37459</v>
      </c>
      <c r="AH125" s="112">
        <v>21897.3</v>
      </c>
      <c r="AI125" s="112">
        <v>59716.800000000003</v>
      </c>
      <c r="AJ125" s="112">
        <v>5834.9</v>
      </c>
      <c r="AK125" s="112">
        <v>53881.9</v>
      </c>
      <c r="AL125" s="112">
        <v>1831.3</v>
      </c>
      <c r="AM125" s="112">
        <v>24618.6</v>
      </c>
      <c r="AN125" s="112">
        <v>0</v>
      </c>
      <c r="AO125" s="112">
        <v>27432</v>
      </c>
      <c r="AP125" s="112">
        <v>0</v>
      </c>
      <c r="AQ125" s="112">
        <v>1857.4</v>
      </c>
      <c r="AR125" s="113">
        <v>-249962.39999999991</v>
      </c>
      <c r="AS125" s="113">
        <v>-252224</v>
      </c>
      <c r="AT125" s="113">
        <v>-309318.69999999995</v>
      </c>
      <c r="AU125" s="111">
        <v>-0.99638327000000004</v>
      </c>
      <c r="AV125" s="113">
        <v>0.1000000000349246</v>
      </c>
      <c r="AW125" s="112">
        <v>309318.8</v>
      </c>
      <c r="AX125" s="112">
        <v>307026.2</v>
      </c>
      <c r="AY125" s="114">
        <v>2292.6</v>
      </c>
      <c r="AZ125" s="112">
        <v>9337277.8637342453</v>
      </c>
      <c r="BA125" s="112">
        <v>2965676.5100802546</v>
      </c>
      <c r="BB125" s="114">
        <v>12302954.373814501</v>
      </c>
      <c r="BC125" s="110">
        <v>39.513332466405032</v>
      </c>
      <c r="BD125" s="110">
        <v>7.4440631813984526</v>
      </c>
      <c r="BE125" s="110">
        <v>6.3565730402141849</v>
      </c>
      <c r="BF125" s="115">
        <v>25.505900103248013</v>
      </c>
      <c r="BG125" s="135">
        <v>31136210.503820959</v>
      </c>
    </row>
    <row r="126" spans="1:59" ht="14.5" hidden="1" outlineLevel="1" x14ac:dyDescent="0.25">
      <c r="A126" s="100"/>
      <c r="B126" s="99" t="s">
        <v>469</v>
      </c>
      <c r="C126" s="111">
        <v>538.30999999999995</v>
      </c>
      <c r="D126" s="112">
        <v>1076806.3</v>
      </c>
      <c r="E126" s="112">
        <v>1072326.8</v>
      </c>
      <c r="F126" s="112">
        <v>1013261</v>
      </c>
      <c r="G126" s="113">
        <v>251047.4</v>
      </c>
      <c r="H126" s="112">
        <v>40863.800000000003</v>
      </c>
      <c r="I126" s="112">
        <v>1153.5999999999999</v>
      </c>
      <c r="J126" s="112">
        <v>153138</v>
      </c>
      <c r="K126" s="112">
        <v>55892</v>
      </c>
      <c r="L126" s="112">
        <v>348884.6</v>
      </c>
      <c r="M126" s="112">
        <v>201671.7</v>
      </c>
      <c r="N126" s="112">
        <v>5573.4</v>
      </c>
      <c r="O126" s="112">
        <v>206083.9</v>
      </c>
      <c r="P126" s="113">
        <v>59065.8</v>
      </c>
      <c r="Q126" s="112">
        <v>17347.2</v>
      </c>
      <c r="R126" s="112">
        <v>14467.1</v>
      </c>
      <c r="S126" s="112">
        <v>27251.5</v>
      </c>
      <c r="T126" s="112">
        <v>4479.5</v>
      </c>
      <c r="U126" s="112">
        <v>1466489.5</v>
      </c>
      <c r="V126" s="112">
        <v>1395403.7</v>
      </c>
      <c r="W126" s="112">
        <v>590963.4</v>
      </c>
      <c r="X126" s="112">
        <v>493427</v>
      </c>
      <c r="Y126" s="112">
        <v>97536.4</v>
      </c>
      <c r="Z126" s="112">
        <v>24244.2</v>
      </c>
      <c r="AA126" s="112">
        <v>542073.19999999995</v>
      </c>
      <c r="AB126" s="112">
        <v>174741.1</v>
      </c>
      <c r="AC126" s="112">
        <v>364886.3</v>
      </c>
      <c r="AD126" s="112">
        <v>931.5</v>
      </c>
      <c r="AE126" s="112">
        <v>1514.3</v>
      </c>
      <c r="AF126" s="112">
        <v>238122.9</v>
      </c>
      <c r="AG126" s="112">
        <v>169832.4</v>
      </c>
      <c r="AH126" s="112">
        <v>68290.5</v>
      </c>
      <c r="AI126" s="112">
        <v>69228.399999999994</v>
      </c>
      <c r="AJ126" s="112">
        <v>9009.5</v>
      </c>
      <c r="AK126" s="112">
        <v>60218.9</v>
      </c>
      <c r="AL126" s="112">
        <v>2055.1</v>
      </c>
      <c r="AM126" s="112">
        <v>26953.1</v>
      </c>
      <c r="AN126" s="112">
        <v>0</v>
      </c>
      <c r="AO126" s="112">
        <v>31210.7</v>
      </c>
      <c r="AP126" s="112">
        <v>0</v>
      </c>
      <c r="AQ126" s="112">
        <v>1857.4</v>
      </c>
      <c r="AR126" s="113">
        <v>-151560.30000000005</v>
      </c>
      <c r="AS126" s="113">
        <v>-323076.89999999991</v>
      </c>
      <c r="AT126" s="113">
        <v>-389683.19999999995</v>
      </c>
      <c r="AU126" s="111">
        <v>-1.25525493</v>
      </c>
      <c r="AV126" s="113">
        <v>0.1000000000349246</v>
      </c>
      <c r="AW126" s="112">
        <v>389683.3</v>
      </c>
      <c r="AX126" s="112">
        <v>385964.6</v>
      </c>
      <c r="AY126" s="114">
        <v>3718.7</v>
      </c>
      <c r="AZ126" s="112">
        <v>9459215.4366403166</v>
      </c>
      <c r="BA126" s="112">
        <v>2961826.8726904066</v>
      </c>
      <c r="BB126" s="114">
        <v>12421042.309330724</v>
      </c>
      <c r="BC126" s="110">
        <v>39.892594854490866</v>
      </c>
      <c r="BD126" s="110">
        <v>6.8825967426291879</v>
      </c>
      <c r="BE126" s="110">
        <v>4.7206884195215846</v>
      </c>
      <c r="BF126" s="115">
        <v>34.431859116259282</v>
      </c>
      <c r="BG126" s="135">
        <v>31136210.503820959</v>
      </c>
    </row>
    <row r="127" spans="1:59" ht="14.5" hidden="1" outlineLevel="1" x14ac:dyDescent="0.25">
      <c r="A127" s="100"/>
      <c r="B127" s="99" t="s">
        <v>470</v>
      </c>
      <c r="C127" s="111">
        <v>540.05999999999995</v>
      </c>
      <c r="D127" s="112">
        <v>1413740.3</v>
      </c>
      <c r="E127" s="112">
        <v>1409260.8</v>
      </c>
      <c r="F127" s="112">
        <v>1328461.2</v>
      </c>
      <c r="G127" s="113">
        <v>344152.4</v>
      </c>
      <c r="H127" s="112">
        <v>54309.3</v>
      </c>
      <c r="I127" s="112">
        <v>1617.1</v>
      </c>
      <c r="J127" s="112">
        <v>209683.9</v>
      </c>
      <c r="K127" s="112">
        <v>78542.100000000006</v>
      </c>
      <c r="L127" s="112">
        <v>433230.9</v>
      </c>
      <c r="M127" s="112">
        <v>262724.59999999998</v>
      </c>
      <c r="N127" s="112">
        <v>10055.200000000001</v>
      </c>
      <c r="O127" s="112">
        <v>278298.09999999998</v>
      </c>
      <c r="P127" s="113">
        <v>80799.600000000006</v>
      </c>
      <c r="Q127" s="112">
        <v>22632.3</v>
      </c>
      <c r="R127" s="112">
        <v>28562.400000000001</v>
      </c>
      <c r="S127" s="112">
        <v>29604.9</v>
      </c>
      <c r="T127" s="112">
        <v>4479.5</v>
      </c>
      <c r="U127" s="112">
        <v>1909019.7</v>
      </c>
      <c r="V127" s="112">
        <v>1813689.8</v>
      </c>
      <c r="W127" s="112">
        <v>745454.9</v>
      </c>
      <c r="X127" s="112">
        <v>622024.9</v>
      </c>
      <c r="Y127" s="112">
        <v>123430</v>
      </c>
      <c r="Z127" s="112">
        <v>40972.9</v>
      </c>
      <c r="AA127" s="112">
        <v>732811.8</v>
      </c>
      <c r="AB127" s="112">
        <v>221375</v>
      </c>
      <c r="AC127" s="112">
        <v>506038.4</v>
      </c>
      <c r="AD127" s="112">
        <v>1446.7</v>
      </c>
      <c r="AE127" s="112">
        <v>3951.7</v>
      </c>
      <c r="AF127" s="112">
        <v>294450.2</v>
      </c>
      <c r="AG127" s="112">
        <v>207260.9</v>
      </c>
      <c r="AH127" s="112">
        <v>87189.3</v>
      </c>
      <c r="AI127" s="112">
        <v>93472.5</v>
      </c>
      <c r="AJ127" s="112">
        <v>14682.9</v>
      </c>
      <c r="AK127" s="112">
        <v>78789.600000000006</v>
      </c>
      <c r="AL127" s="112">
        <v>4152</v>
      </c>
      <c r="AM127" s="112">
        <v>40351.5</v>
      </c>
      <c r="AN127" s="112">
        <v>0</v>
      </c>
      <c r="AO127" s="112">
        <v>34286.1</v>
      </c>
      <c r="AP127" s="112">
        <v>0</v>
      </c>
      <c r="AQ127" s="112">
        <v>1857.4</v>
      </c>
      <c r="AR127" s="113">
        <v>-200829.19999999995</v>
      </c>
      <c r="AS127" s="113">
        <v>-404429</v>
      </c>
      <c r="AT127" s="113">
        <v>-495279.39999999991</v>
      </c>
      <c r="AU127" s="111">
        <v>-1.5954034100000001</v>
      </c>
      <c r="AV127" s="113">
        <v>-9.9999999918509275E-2</v>
      </c>
      <c r="AW127" s="112">
        <v>495279.3</v>
      </c>
      <c r="AX127" s="112">
        <v>494154</v>
      </c>
      <c r="AY127" s="114">
        <v>1125.3</v>
      </c>
      <c r="AZ127" s="112">
        <v>9952689.3831913788</v>
      </c>
      <c r="BA127" s="112">
        <v>2978971.192883133</v>
      </c>
      <c r="BB127" s="114">
        <v>12931660.576074511</v>
      </c>
      <c r="BC127" s="110">
        <v>41.53254479856362</v>
      </c>
      <c r="BD127" s="110">
        <v>6.9698329545171633</v>
      </c>
      <c r="BE127" s="110">
        <v>4.8963612057015444</v>
      </c>
      <c r="BF127" s="115">
        <v>32.611483120470517</v>
      </c>
      <c r="BG127" s="135">
        <v>31136210.503820959</v>
      </c>
    </row>
    <row r="128" spans="1:59" ht="14.5" hidden="1" outlineLevel="1" x14ac:dyDescent="0.25">
      <c r="A128" s="100"/>
      <c r="B128" s="99" t="s">
        <v>471</v>
      </c>
      <c r="C128" s="111">
        <v>541.64</v>
      </c>
      <c r="D128" s="112">
        <v>1720634.4</v>
      </c>
      <c r="E128" s="112">
        <v>1716018.5</v>
      </c>
      <c r="F128" s="112">
        <v>1599598.7</v>
      </c>
      <c r="G128" s="113">
        <v>433119.6</v>
      </c>
      <c r="H128" s="112">
        <v>70979</v>
      </c>
      <c r="I128" s="112">
        <v>2078.9</v>
      </c>
      <c r="J128" s="112">
        <v>262736.7</v>
      </c>
      <c r="K128" s="112">
        <v>97325</v>
      </c>
      <c r="L128" s="112">
        <v>498772.6</v>
      </c>
      <c r="M128" s="112">
        <v>321418.40000000002</v>
      </c>
      <c r="N128" s="112">
        <v>11110.2</v>
      </c>
      <c r="O128" s="112">
        <v>335177.90000000002</v>
      </c>
      <c r="P128" s="113">
        <v>116419.79999999999</v>
      </c>
      <c r="Q128" s="112">
        <v>28514.1</v>
      </c>
      <c r="R128" s="112">
        <v>18390.3</v>
      </c>
      <c r="S128" s="112">
        <v>69515.399999999994</v>
      </c>
      <c r="T128" s="112">
        <v>4615.8999999999996</v>
      </c>
      <c r="U128" s="112">
        <v>2307926.4</v>
      </c>
      <c r="V128" s="112">
        <v>2190291.4</v>
      </c>
      <c r="W128" s="112">
        <v>904111.5</v>
      </c>
      <c r="X128" s="112">
        <v>752747.3</v>
      </c>
      <c r="Y128" s="112">
        <v>151364.20000000001</v>
      </c>
      <c r="Z128" s="112">
        <v>51866.400000000001</v>
      </c>
      <c r="AA128" s="112">
        <v>918638.5</v>
      </c>
      <c r="AB128" s="112">
        <v>280282</v>
      </c>
      <c r="AC128" s="112">
        <v>629228</v>
      </c>
      <c r="AD128" s="112">
        <v>1584.1</v>
      </c>
      <c r="AE128" s="112">
        <v>7544.4</v>
      </c>
      <c r="AF128" s="112">
        <v>315675</v>
      </c>
      <c r="AG128" s="112">
        <v>227775.1</v>
      </c>
      <c r="AH128" s="112">
        <v>87899.9</v>
      </c>
      <c r="AI128" s="112">
        <v>115777.60000000001</v>
      </c>
      <c r="AJ128" s="112">
        <v>19381.900000000001</v>
      </c>
      <c r="AK128" s="112">
        <v>96395.7</v>
      </c>
      <c r="AL128" s="112">
        <v>4422.7</v>
      </c>
      <c r="AM128" s="112">
        <v>56626.1</v>
      </c>
      <c r="AN128" s="112">
        <v>0</v>
      </c>
      <c r="AO128" s="112">
        <v>35346.9</v>
      </c>
      <c r="AP128" s="112">
        <v>0</v>
      </c>
      <c r="AQ128" s="112">
        <v>1857.4</v>
      </c>
      <c r="AR128" s="113">
        <v>-271617</v>
      </c>
      <c r="AS128" s="113">
        <v>-474272.89999999991</v>
      </c>
      <c r="AT128" s="113">
        <v>-587292</v>
      </c>
      <c r="AU128" s="111">
        <v>-1.89179615</v>
      </c>
      <c r="AV128" s="113">
        <v>0</v>
      </c>
      <c r="AW128" s="112">
        <v>587292</v>
      </c>
      <c r="AX128" s="112">
        <v>583851.4</v>
      </c>
      <c r="AY128" s="114">
        <v>3440.6</v>
      </c>
      <c r="AZ128" s="112">
        <v>10016407.180227276</v>
      </c>
      <c r="BA128" s="112">
        <v>2988542.4466362172</v>
      </c>
      <c r="BB128" s="114">
        <v>13004949.626863493</v>
      </c>
      <c r="BC128" s="110">
        <v>41.767926849246976</v>
      </c>
      <c r="BD128" s="110">
        <v>8.8020547388902415</v>
      </c>
      <c r="BE128" s="110">
        <v>5.0165204574981255</v>
      </c>
      <c r="BF128" s="115">
        <v>31.181108111678256</v>
      </c>
      <c r="BG128" s="135">
        <v>31136210.503820959</v>
      </c>
    </row>
    <row r="129" spans="1:59" ht="14.5" hidden="1" outlineLevel="1" x14ac:dyDescent="0.25">
      <c r="A129" s="100"/>
      <c r="B129" s="99" t="s">
        <v>472</v>
      </c>
      <c r="C129" s="111">
        <v>549.44000000000005</v>
      </c>
      <c r="D129" s="112">
        <v>2155344.7999999998</v>
      </c>
      <c r="E129" s="112">
        <v>2150728.9</v>
      </c>
      <c r="F129" s="112">
        <v>1994015.8</v>
      </c>
      <c r="G129" s="113">
        <v>523872.6</v>
      </c>
      <c r="H129" s="112">
        <v>85967.2</v>
      </c>
      <c r="I129" s="112">
        <v>2580.1999999999998</v>
      </c>
      <c r="J129" s="112">
        <v>319096.3</v>
      </c>
      <c r="K129" s="112">
        <v>116228.9</v>
      </c>
      <c r="L129" s="112">
        <v>675084.4</v>
      </c>
      <c r="M129" s="112">
        <v>379052.6</v>
      </c>
      <c r="N129" s="112">
        <v>12240.8</v>
      </c>
      <c r="O129" s="112">
        <v>403765.4</v>
      </c>
      <c r="P129" s="113">
        <v>156713.09999999998</v>
      </c>
      <c r="Q129" s="112">
        <v>58979.9</v>
      </c>
      <c r="R129" s="112">
        <v>20389.8</v>
      </c>
      <c r="S129" s="112">
        <v>77343.399999999994</v>
      </c>
      <c r="T129" s="112">
        <v>4615.8999999999996</v>
      </c>
      <c r="U129" s="112">
        <v>2837231.2</v>
      </c>
      <c r="V129" s="112">
        <v>2668535.5</v>
      </c>
      <c r="W129" s="112">
        <v>1065131.5</v>
      </c>
      <c r="X129" s="112">
        <v>885507.1</v>
      </c>
      <c r="Y129" s="112">
        <v>179624.4</v>
      </c>
      <c r="Z129" s="112">
        <v>69709.100000000006</v>
      </c>
      <c r="AA129" s="112">
        <v>1120677.7</v>
      </c>
      <c r="AB129" s="112">
        <v>346087.9</v>
      </c>
      <c r="AC129" s="112">
        <v>759000</v>
      </c>
      <c r="AD129" s="112">
        <v>2115.1999999999998</v>
      </c>
      <c r="AE129" s="112">
        <v>13474.6</v>
      </c>
      <c r="AF129" s="112">
        <v>413017.2</v>
      </c>
      <c r="AG129" s="112">
        <v>324461.90000000002</v>
      </c>
      <c r="AH129" s="112">
        <v>88555.3</v>
      </c>
      <c r="AI129" s="112">
        <v>166130</v>
      </c>
      <c r="AJ129" s="112">
        <v>23732</v>
      </c>
      <c r="AK129" s="112">
        <v>142398</v>
      </c>
      <c r="AL129" s="112">
        <v>5970.2</v>
      </c>
      <c r="AM129" s="112">
        <v>91041.3</v>
      </c>
      <c r="AN129" s="112">
        <v>0</v>
      </c>
      <c r="AO129" s="112">
        <v>45386.5</v>
      </c>
      <c r="AP129" s="112">
        <v>0</v>
      </c>
      <c r="AQ129" s="112">
        <v>2565.6999999999998</v>
      </c>
      <c r="AR129" s="113">
        <v>-268869.20000000019</v>
      </c>
      <c r="AS129" s="113">
        <v>-517806.60000000009</v>
      </c>
      <c r="AT129" s="113">
        <v>-681886.40000000037</v>
      </c>
      <c r="AU129" s="111">
        <v>-2.1965054300000002</v>
      </c>
      <c r="AV129" s="113">
        <v>0.19999999960418791</v>
      </c>
      <c r="AW129" s="112">
        <v>681886.6</v>
      </c>
      <c r="AX129" s="112">
        <v>669222.30000000005</v>
      </c>
      <c r="AY129" s="114">
        <v>12664.3</v>
      </c>
      <c r="AZ129" s="112">
        <v>10130403.49728691</v>
      </c>
      <c r="BA129" s="112">
        <v>3043371.2294642902</v>
      </c>
      <c r="BB129" s="114">
        <v>13173774.726751201</v>
      </c>
      <c r="BC129" s="110">
        <v>42.310141515566087</v>
      </c>
      <c r="BD129" s="110">
        <v>10.200142227853437</v>
      </c>
      <c r="BE129" s="110">
        <v>5.8553564475112205</v>
      </c>
      <c r="BF129" s="115">
        <v>33.855519098695211</v>
      </c>
      <c r="BG129" s="135">
        <v>31136210.503820959</v>
      </c>
    </row>
    <row r="130" spans="1:59" ht="14.5" hidden="1" outlineLevel="1" x14ac:dyDescent="0.25">
      <c r="A130" s="100"/>
      <c r="B130" s="99" t="s">
        <v>473</v>
      </c>
      <c r="C130" s="111">
        <v>551.37</v>
      </c>
      <c r="D130" s="112">
        <v>2496642.5</v>
      </c>
      <c r="E130" s="112">
        <v>2492163</v>
      </c>
      <c r="F130" s="112">
        <v>2291843.2000000002</v>
      </c>
      <c r="G130" s="113">
        <v>611697.69999999995</v>
      </c>
      <c r="H130" s="112">
        <v>100940.5</v>
      </c>
      <c r="I130" s="112">
        <v>2967.1</v>
      </c>
      <c r="J130" s="112">
        <v>373520</v>
      </c>
      <c r="K130" s="112">
        <v>134270.1</v>
      </c>
      <c r="L130" s="112">
        <v>774990.5</v>
      </c>
      <c r="M130" s="112">
        <v>436077.8</v>
      </c>
      <c r="N130" s="112">
        <v>13428.1</v>
      </c>
      <c r="O130" s="112">
        <v>455649.1</v>
      </c>
      <c r="P130" s="113">
        <v>200319.8</v>
      </c>
      <c r="Q130" s="112">
        <v>64177.1</v>
      </c>
      <c r="R130" s="112">
        <v>22966.5</v>
      </c>
      <c r="S130" s="112">
        <v>113176.2</v>
      </c>
      <c r="T130" s="112">
        <v>4479.5</v>
      </c>
      <c r="U130" s="112">
        <v>3293089.8</v>
      </c>
      <c r="V130" s="112">
        <v>3098370.8</v>
      </c>
      <c r="W130" s="112">
        <v>1239906.1000000001</v>
      </c>
      <c r="X130" s="112">
        <v>1031340.6</v>
      </c>
      <c r="Y130" s="112">
        <v>208565.5</v>
      </c>
      <c r="Z130" s="112">
        <v>86565.9</v>
      </c>
      <c r="AA130" s="112">
        <v>1311013.6000000001</v>
      </c>
      <c r="AB130" s="112">
        <v>407041.4</v>
      </c>
      <c r="AC130" s="112">
        <v>887545.3</v>
      </c>
      <c r="AD130" s="112">
        <v>2952.3</v>
      </c>
      <c r="AE130" s="112">
        <v>13474.6</v>
      </c>
      <c r="AF130" s="112">
        <v>460885.2</v>
      </c>
      <c r="AG130" s="112">
        <v>350163.8</v>
      </c>
      <c r="AH130" s="112">
        <v>110721.4</v>
      </c>
      <c r="AI130" s="112">
        <v>192153.3</v>
      </c>
      <c r="AJ130" s="112">
        <v>28720.7</v>
      </c>
      <c r="AK130" s="112">
        <v>163432.6</v>
      </c>
      <c r="AL130" s="112">
        <v>6869.2</v>
      </c>
      <c r="AM130" s="112">
        <v>110417.8</v>
      </c>
      <c r="AN130" s="112">
        <v>0</v>
      </c>
      <c r="AO130" s="112">
        <v>46145.599999999999</v>
      </c>
      <c r="AP130" s="112">
        <v>0</v>
      </c>
      <c r="AQ130" s="112">
        <v>2565.6999999999998</v>
      </c>
      <c r="AR130" s="113">
        <v>-335562.09999999963</v>
      </c>
      <c r="AS130" s="113">
        <v>-606207.79999999981</v>
      </c>
      <c r="AT130" s="113">
        <v>-796447.29999999981</v>
      </c>
      <c r="AU130" s="111">
        <v>-2.5655311699999999</v>
      </c>
      <c r="AV130" s="113">
        <v>-0.29999999981373549</v>
      </c>
      <c r="AW130" s="112">
        <v>796447</v>
      </c>
      <c r="AX130" s="112">
        <v>786628</v>
      </c>
      <c r="AY130" s="114">
        <v>9819</v>
      </c>
      <c r="AZ130" s="112">
        <v>10351792.792740827</v>
      </c>
      <c r="BA130" s="112">
        <v>3051221.5158461039</v>
      </c>
      <c r="BB130" s="114">
        <v>13403014.308586931</v>
      </c>
      <c r="BC130" s="110">
        <v>43.046389048988942</v>
      </c>
      <c r="BD130" s="110">
        <v>10.371080770890684</v>
      </c>
      <c r="BE130" s="110">
        <v>5.8350458587555067</v>
      </c>
      <c r="BF130" s="115">
        <v>33.815162398544544</v>
      </c>
      <c r="BG130" s="135">
        <v>31136210.503820959</v>
      </c>
    </row>
    <row r="131" spans="1:59" ht="14.5" hidden="1" outlineLevel="1" x14ac:dyDescent="0.25">
      <c r="A131" s="100"/>
      <c r="B131" s="99" t="s">
        <v>474</v>
      </c>
      <c r="C131" s="111">
        <v>553.84</v>
      </c>
      <c r="D131" s="112">
        <v>2782780.6</v>
      </c>
      <c r="E131" s="112">
        <v>2778301.1</v>
      </c>
      <c r="F131" s="112">
        <v>2558441.5</v>
      </c>
      <c r="G131" s="113">
        <v>705862.7</v>
      </c>
      <c r="H131" s="112">
        <v>117000.5</v>
      </c>
      <c r="I131" s="112">
        <v>3347.3</v>
      </c>
      <c r="J131" s="112">
        <v>431707.3</v>
      </c>
      <c r="K131" s="112">
        <v>153807.6</v>
      </c>
      <c r="L131" s="112">
        <v>818073.3</v>
      </c>
      <c r="M131" s="112">
        <v>498361.3</v>
      </c>
      <c r="N131" s="112">
        <v>15068.4</v>
      </c>
      <c r="O131" s="112">
        <v>521075.8</v>
      </c>
      <c r="P131" s="113">
        <v>219859.6</v>
      </c>
      <c r="Q131" s="112">
        <v>69512</v>
      </c>
      <c r="R131" s="112">
        <v>26302.6</v>
      </c>
      <c r="S131" s="112">
        <v>124045</v>
      </c>
      <c r="T131" s="112">
        <v>4479.5</v>
      </c>
      <c r="U131" s="112">
        <v>3678265.6</v>
      </c>
      <c r="V131" s="112">
        <v>3462133.3</v>
      </c>
      <c r="W131" s="112">
        <v>1397313</v>
      </c>
      <c r="X131" s="112">
        <v>1160641</v>
      </c>
      <c r="Y131" s="112">
        <v>236672</v>
      </c>
      <c r="Z131" s="112">
        <v>101276.7</v>
      </c>
      <c r="AA131" s="112">
        <v>1495726.7</v>
      </c>
      <c r="AB131" s="112">
        <v>467352.3</v>
      </c>
      <c r="AC131" s="112">
        <v>1011538.2</v>
      </c>
      <c r="AD131" s="112">
        <v>3361.6</v>
      </c>
      <c r="AE131" s="112">
        <v>13474.6</v>
      </c>
      <c r="AF131" s="112">
        <v>467816.9</v>
      </c>
      <c r="AG131" s="112">
        <v>356946.2</v>
      </c>
      <c r="AH131" s="112">
        <v>110870.7</v>
      </c>
      <c r="AI131" s="112">
        <v>213566.6</v>
      </c>
      <c r="AJ131" s="112">
        <v>35757.699999999997</v>
      </c>
      <c r="AK131" s="112">
        <v>177808.9</v>
      </c>
      <c r="AL131" s="112">
        <v>7816.3</v>
      </c>
      <c r="AM131" s="112">
        <v>123045.3</v>
      </c>
      <c r="AN131" s="112">
        <v>0</v>
      </c>
      <c r="AO131" s="112">
        <v>46947.3</v>
      </c>
      <c r="AP131" s="112">
        <v>0</v>
      </c>
      <c r="AQ131" s="112">
        <v>2565.6999999999998</v>
      </c>
      <c r="AR131" s="113">
        <v>-427668.10000000009</v>
      </c>
      <c r="AS131" s="113">
        <v>-683832.19999999972</v>
      </c>
      <c r="AT131" s="113">
        <v>-895485</v>
      </c>
      <c r="AU131" s="111">
        <v>-2.8845532999999999</v>
      </c>
      <c r="AV131" s="113">
        <v>9.9999999976716936E-2</v>
      </c>
      <c r="AW131" s="112">
        <v>895485.1</v>
      </c>
      <c r="AX131" s="112">
        <v>885518.6</v>
      </c>
      <c r="AY131" s="114">
        <v>9966.5</v>
      </c>
      <c r="AZ131" s="112">
        <v>10603328.52006381</v>
      </c>
      <c r="BA131" s="112">
        <v>3064828.7652440732</v>
      </c>
      <c r="BB131" s="114">
        <v>13668157.285307884</v>
      </c>
      <c r="BC131" s="110">
        <v>43.897947322878487</v>
      </c>
      <c r="BD131" s="110">
        <v>8.8476889011656503</v>
      </c>
      <c r="BE131" s="110">
        <v>5.8061766937112971</v>
      </c>
      <c r="BF131" s="115">
        <v>31.975454588271806</v>
      </c>
      <c r="BG131" s="135">
        <v>31136210.503820959</v>
      </c>
    </row>
    <row r="132" spans="1:59" ht="14.5" hidden="1" outlineLevel="1" x14ac:dyDescent="0.25">
      <c r="A132" s="100"/>
      <c r="B132" s="99" t="s">
        <v>475</v>
      </c>
      <c r="C132" s="111">
        <v>554.69000000000005</v>
      </c>
      <c r="D132" s="112">
        <v>3201238.5</v>
      </c>
      <c r="E132" s="112">
        <v>3196759</v>
      </c>
      <c r="F132" s="112">
        <v>2942221.4</v>
      </c>
      <c r="G132" s="113">
        <v>795561.89999999991</v>
      </c>
      <c r="H132" s="112">
        <v>132889.5</v>
      </c>
      <c r="I132" s="112">
        <v>3735</v>
      </c>
      <c r="J132" s="112">
        <v>487152.1</v>
      </c>
      <c r="K132" s="112">
        <v>171785.3</v>
      </c>
      <c r="L132" s="112">
        <v>994911.9</v>
      </c>
      <c r="M132" s="112">
        <v>558132</v>
      </c>
      <c r="N132" s="112">
        <v>16718.8</v>
      </c>
      <c r="O132" s="112">
        <v>576896.80000000005</v>
      </c>
      <c r="P132" s="113">
        <v>254537.59999999998</v>
      </c>
      <c r="Q132" s="112">
        <v>74910.899999999994</v>
      </c>
      <c r="R132" s="112">
        <v>28012.799999999999</v>
      </c>
      <c r="S132" s="112">
        <v>151613.9</v>
      </c>
      <c r="T132" s="112">
        <v>4479.5</v>
      </c>
      <c r="U132" s="112">
        <v>4261594.7</v>
      </c>
      <c r="V132" s="112">
        <v>4001739.5</v>
      </c>
      <c r="W132" s="112">
        <v>1553718.9</v>
      </c>
      <c r="X132" s="112">
        <v>1289290.3</v>
      </c>
      <c r="Y132" s="112">
        <v>264428.59999999998</v>
      </c>
      <c r="Z132" s="112">
        <v>119753.9</v>
      </c>
      <c r="AA132" s="112">
        <v>1687718.9</v>
      </c>
      <c r="AB132" s="112">
        <v>526443.4</v>
      </c>
      <c r="AC132" s="112">
        <v>1143995.3999999999</v>
      </c>
      <c r="AD132" s="112">
        <v>3805.5</v>
      </c>
      <c r="AE132" s="112">
        <v>13474.6</v>
      </c>
      <c r="AF132" s="112">
        <v>640547.80000000005</v>
      </c>
      <c r="AG132" s="112">
        <v>481259.9</v>
      </c>
      <c r="AH132" s="112">
        <v>159287.9</v>
      </c>
      <c r="AI132" s="112">
        <v>255893</v>
      </c>
      <c r="AJ132" s="112">
        <v>40827.1</v>
      </c>
      <c r="AK132" s="112">
        <v>215065.9</v>
      </c>
      <c r="AL132" s="112">
        <v>8788.5</v>
      </c>
      <c r="AM132" s="112">
        <v>157101.5</v>
      </c>
      <c r="AN132" s="112">
        <v>0</v>
      </c>
      <c r="AO132" s="112">
        <v>49175.9</v>
      </c>
      <c r="AP132" s="112">
        <v>0</v>
      </c>
      <c r="AQ132" s="112">
        <v>3962.2</v>
      </c>
      <c r="AR132" s="113">
        <v>-419808.40000000037</v>
      </c>
      <c r="AS132" s="113">
        <v>-804980.5</v>
      </c>
      <c r="AT132" s="113">
        <v>-1060356.2000000002</v>
      </c>
      <c r="AU132" s="111">
        <v>-3.4156395399999999</v>
      </c>
      <c r="AV132" s="113">
        <v>-0.10000000009313226</v>
      </c>
      <c r="AW132" s="112">
        <v>1060356.1000000001</v>
      </c>
      <c r="AX132" s="112">
        <v>1056985.8999999999</v>
      </c>
      <c r="AY132" s="114">
        <v>3370.2</v>
      </c>
      <c r="AZ132" s="112">
        <v>10623224.77720635</v>
      </c>
      <c r="BA132" s="112">
        <v>3063576.551717503</v>
      </c>
      <c r="BB132" s="114">
        <v>13686801.328923853</v>
      </c>
      <c r="BC132" s="110">
        <v>43.957826297597272</v>
      </c>
      <c r="BD132" s="110">
        <v>9.4391595643958723</v>
      </c>
      <c r="BE132" s="110">
        <v>6.0046301446733068</v>
      </c>
      <c r="BF132" s="115">
        <v>33.814990945276932</v>
      </c>
      <c r="BG132" s="135">
        <v>31136210.503820959</v>
      </c>
    </row>
    <row r="133" spans="1:59" ht="14.5" hidden="1" outlineLevel="1" x14ac:dyDescent="0.25">
      <c r="A133" s="100"/>
      <c r="B133" s="99" t="s">
        <v>476</v>
      </c>
      <c r="C133" s="111">
        <v>555.96</v>
      </c>
      <c r="D133" s="112">
        <v>3529326.2</v>
      </c>
      <c r="E133" s="112">
        <v>3524846.7</v>
      </c>
      <c r="F133" s="112">
        <v>3253883.1</v>
      </c>
      <c r="G133" s="113">
        <v>891233.6</v>
      </c>
      <c r="H133" s="112">
        <v>149469.70000000001</v>
      </c>
      <c r="I133" s="112">
        <v>4186.3</v>
      </c>
      <c r="J133" s="112">
        <v>546030.6</v>
      </c>
      <c r="K133" s="112">
        <v>191547</v>
      </c>
      <c r="L133" s="112">
        <v>1089807.8</v>
      </c>
      <c r="M133" s="112">
        <v>615220.9</v>
      </c>
      <c r="N133" s="112">
        <v>18492.2</v>
      </c>
      <c r="O133" s="112">
        <v>639128.6</v>
      </c>
      <c r="P133" s="113">
        <v>270963.59999999998</v>
      </c>
      <c r="Q133" s="112">
        <v>80743</v>
      </c>
      <c r="R133" s="112">
        <v>31879.599999999999</v>
      </c>
      <c r="S133" s="112">
        <v>158341</v>
      </c>
      <c r="T133" s="112">
        <v>4479.5</v>
      </c>
      <c r="U133" s="112">
        <v>4752520.0999999996</v>
      </c>
      <c r="V133" s="112">
        <v>4453767.2</v>
      </c>
      <c r="W133" s="112">
        <v>1709850.6</v>
      </c>
      <c r="X133" s="112">
        <v>1418570.4</v>
      </c>
      <c r="Y133" s="112">
        <v>291280.2</v>
      </c>
      <c r="Z133" s="112">
        <v>135367.9</v>
      </c>
      <c r="AA133" s="112">
        <v>1904587.5</v>
      </c>
      <c r="AB133" s="112">
        <v>589543.69999999995</v>
      </c>
      <c r="AC133" s="112">
        <v>1292143.7</v>
      </c>
      <c r="AD133" s="112">
        <v>4386.3999999999996</v>
      </c>
      <c r="AE133" s="112">
        <v>18513.7</v>
      </c>
      <c r="AF133" s="112">
        <v>703961.2</v>
      </c>
      <c r="AG133" s="112">
        <v>524524.19999999995</v>
      </c>
      <c r="AH133" s="112">
        <v>179437</v>
      </c>
      <c r="AI133" s="112">
        <v>294790.7</v>
      </c>
      <c r="AJ133" s="112">
        <v>47839.5</v>
      </c>
      <c r="AK133" s="112">
        <v>246951.2</v>
      </c>
      <c r="AL133" s="112">
        <v>9693.7000000000007</v>
      </c>
      <c r="AM133" s="112">
        <v>184158.2</v>
      </c>
      <c r="AN133" s="112">
        <v>0</v>
      </c>
      <c r="AO133" s="112">
        <v>53099.3</v>
      </c>
      <c r="AP133" s="112">
        <v>0</v>
      </c>
      <c r="AQ133" s="112">
        <v>3962.2</v>
      </c>
      <c r="AR133" s="113">
        <v>-519232.69999999925</v>
      </c>
      <c r="AS133" s="113">
        <v>-928920.5</v>
      </c>
      <c r="AT133" s="113">
        <v>-1223193.8999999994</v>
      </c>
      <c r="AU133" s="111">
        <v>-3.94017543</v>
      </c>
      <c r="AV133" s="113">
        <v>4.6566128730773926E-10</v>
      </c>
      <c r="AW133" s="112">
        <v>1223193.8999999999</v>
      </c>
      <c r="AX133" s="112">
        <v>1189787</v>
      </c>
      <c r="AY133" s="114">
        <v>33406.9</v>
      </c>
      <c r="AZ133" s="112">
        <v>10707340.49635404</v>
      </c>
      <c r="BA133" s="112">
        <v>3099397.3626927403</v>
      </c>
      <c r="BB133" s="114">
        <v>13806737.85904678</v>
      </c>
      <c r="BC133" s="110">
        <v>44.343025807050125</v>
      </c>
      <c r="BD133" s="110">
        <v>8.7779071442511523</v>
      </c>
      <c r="BE133" s="110">
        <v>6.2028291053413964</v>
      </c>
      <c r="BF133" s="115">
        <v>33.492530816488156</v>
      </c>
      <c r="BG133" s="135">
        <v>31136210.503820959</v>
      </c>
    </row>
    <row r="134" spans="1:59" ht="14.5" hidden="1" outlineLevel="1" x14ac:dyDescent="0.25">
      <c r="A134" s="100"/>
      <c r="B134" s="99" t="s">
        <v>477</v>
      </c>
      <c r="C134" s="111">
        <v>552.44000000000005</v>
      </c>
      <c r="D134" s="112">
        <v>3876892.8</v>
      </c>
      <c r="E134" s="112">
        <v>3872413.3</v>
      </c>
      <c r="F134" s="112">
        <v>3569559.6</v>
      </c>
      <c r="G134" s="113">
        <v>1004182.8</v>
      </c>
      <c r="H134" s="112">
        <v>168122.9</v>
      </c>
      <c r="I134" s="112">
        <v>4637.2</v>
      </c>
      <c r="J134" s="112">
        <v>615932.4</v>
      </c>
      <c r="K134" s="112">
        <v>215490.3</v>
      </c>
      <c r="L134" s="112">
        <v>1153851</v>
      </c>
      <c r="M134" s="112">
        <v>674961.7</v>
      </c>
      <c r="N134" s="112">
        <v>20452.900000000001</v>
      </c>
      <c r="O134" s="112">
        <v>716111.2</v>
      </c>
      <c r="P134" s="113">
        <v>302853.7</v>
      </c>
      <c r="Q134" s="112">
        <v>86247.7</v>
      </c>
      <c r="R134" s="112">
        <v>36138.800000000003</v>
      </c>
      <c r="S134" s="112">
        <v>180467.20000000001</v>
      </c>
      <c r="T134" s="112">
        <v>4479.5</v>
      </c>
      <c r="U134" s="112">
        <v>5229162.5999999996</v>
      </c>
      <c r="V134" s="112">
        <v>4868778.2</v>
      </c>
      <c r="W134" s="112">
        <v>1866303.9</v>
      </c>
      <c r="X134" s="112">
        <v>1548177.8</v>
      </c>
      <c r="Y134" s="112">
        <v>318126.09999999998</v>
      </c>
      <c r="Z134" s="112">
        <v>156777.4</v>
      </c>
      <c r="AA134" s="112">
        <v>2101649</v>
      </c>
      <c r="AB134" s="112">
        <v>654387.4</v>
      </c>
      <c r="AC134" s="112">
        <v>1424010.1</v>
      </c>
      <c r="AD134" s="112">
        <v>4737.8</v>
      </c>
      <c r="AE134" s="112">
        <v>18513.7</v>
      </c>
      <c r="AF134" s="112">
        <v>744047.9</v>
      </c>
      <c r="AG134" s="112">
        <v>563822.5</v>
      </c>
      <c r="AH134" s="112">
        <v>180225.4</v>
      </c>
      <c r="AI134" s="112">
        <v>356422.2</v>
      </c>
      <c r="AJ134" s="112">
        <v>55536.2</v>
      </c>
      <c r="AK134" s="112">
        <v>300886</v>
      </c>
      <c r="AL134" s="112">
        <v>13232.2</v>
      </c>
      <c r="AM134" s="112">
        <v>206975.2</v>
      </c>
      <c r="AN134" s="112">
        <v>0</v>
      </c>
      <c r="AO134" s="112">
        <v>80678.600000000006</v>
      </c>
      <c r="AP134" s="112">
        <v>0</v>
      </c>
      <c r="AQ134" s="112">
        <v>3962.2</v>
      </c>
      <c r="AR134" s="113">
        <v>-608221.89999999944</v>
      </c>
      <c r="AS134" s="113">
        <v>-996364.90000000037</v>
      </c>
      <c r="AT134" s="113">
        <v>-1352269.7999999998</v>
      </c>
      <c r="AU134" s="111">
        <v>-4.3559571699999999</v>
      </c>
      <c r="AV134" s="113">
        <v>0.10000000009313226</v>
      </c>
      <c r="AW134" s="112">
        <v>1352269.9</v>
      </c>
      <c r="AX134" s="112">
        <v>1319626.7</v>
      </c>
      <c r="AY134" s="114">
        <v>32643.200000000001</v>
      </c>
      <c r="AZ134" s="112">
        <v>10730204.241856622</v>
      </c>
      <c r="BA134" s="112">
        <v>3075887.6909587011</v>
      </c>
      <c r="BB134" s="114">
        <v>13806091.932815323</v>
      </c>
      <c r="BC134" s="110">
        <v>44.34095128924271</v>
      </c>
      <c r="BD134" s="110">
        <v>8.8933816987309058</v>
      </c>
      <c r="BE134" s="110">
        <v>6.8160473724798694</v>
      </c>
      <c r="BF134" s="115">
        <v>32.324743926393609</v>
      </c>
      <c r="BG134" s="135">
        <v>31136210.503820959</v>
      </c>
    </row>
    <row r="135" spans="1:59" ht="14.5" collapsed="1" x14ac:dyDescent="0.25">
      <c r="A135" s="101">
        <v>2016</v>
      </c>
      <c r="B135" s="99" t="s">
        <v>478</v>
      </c>
      <c r="C135" s="116">
        <v>556.44000000000005</v>
      </c>
      <c r="D135" s="117">
        <v>4568069.2401090004</v>
      </c>
      <c r="E135" s="117">
        <v>4561222.9023810104</v>
      </c>
      <c r="F135" s="117">
        <v>4167739.8039435898</v>
      </c>
      <c r="G135" s="118">
        <v>1097783.5193378199</v>
      </c>
      <c r="H135" s="117">
        <v>185544.30325696999</v>
      </c>
      <c r="I135" s="117">
        <v>5072.7466691200007</v>
      </c>
      <c r="J135" s="117">
        <v>674479.61027582991</v>
      </c>
      <c r="K135" s="117">
        <v>232686.85913589998</v>
      </c>
      <c r="L135" s="117">
        <v>1416217.7939102799</v>
      </c>
      <c r="M135" s="117">
        <v>739878.65269658004</v>
      </c>
      <c r="N135" s="117">
        <v>22629.902457039996</v>
      </c>
      <c r="O135" s="117">
        <v>891229.93554187007</v>
      </c>
      <c r="P135" s="118">
        <v>393483.09843742003</v>
      </c>
      <c r="Q135" s="117">
        <v>145909.14689758001</v>
      </c>
      <c r="R135" s="117">
        <v>44548.068543499998</v>
      </c>
      <c r="S135" s="117">
        <v>203025.88299634002</v>
      </c>
      <c r="T135" s="117">
        <v>6846.3377279900005</v>
      </c>
      <c r="U135" s="117">
        <v>6201021.9396280395</v>
      </c>
      <c r="V135" s="117">
        <v>5625718.30715256</v>
      </c>
      <c r="W135" s="117">
        <v>2177506.2178466199</v>
      </c>
      <c r="X135" s="117">
        <v>1816069.89857681</v>
      </c>
      <c r="Y135" s="117">
        <v>361436.3192698101</v>
      </c>
      <c r="Z135" s="117">
        <v>197623.68718608003</v>
      </c>
      <c r="AA135" s="117">
        <v>2375999.3801961797</v>
      </c>
      <c r="AB135" s="117">
        <v>769905.92001157999</v>
      </c>
      <c r="AC135" s="117">
        <v>1581290.56530526</v>
      </c>
      <c r="AD135" s="117">
        <v>5173.7526078899991</v>
      </c>
      <c r="AE135" s="117">
        <v>19629.14227145</v>
      </c>
      <c r="AF135" s="117">
        <v>874589.02192367997</v>
      </c>
      <c r="AG135" s="117">
        <v>693689.58436102001</v>
      </c>
      <c r="AH135" s="117">
        <v>180899.43756265999</v>
      </c>
      <c r="AI135" s="117">
        <v>571341.4</v>
      </c>
      <c r="AJ135" s="117">
        <v>95054.270156720013</v>
      </c>
      <c r="AK135" s="117">
        <v>476287.12829576991</v>
      </c>
      <c r="AL135" s="117">
        <v>18035.795729950001</v>
      </c>
      <c r="AM135" s="117">
        <v>333722.49486090994</v>
      </c>
      <c r="AN135" s="117">
        <v>0</v>
      </c>
      <c r="AO135" s="117">
        <v>124528.83770490999</v>
      </c>
      <c r="AP135" s="117">
        <v>0</v>
      </c>
      <c r="AQ135" s="117">
        <v>3962.2</v>
      </c>
      <c r="AR135" s="118">
        <v>-758363.67759535927</v>
      </c>
      <c r="AS135" s="118">
        <v>-1064495.4047715496</v>
      </c>
      <c r="AT135" s="118">
        <v>-1632952.6995190391</v>
      </c>
      <c r="AU135" s="116">
        <v>-5.2445454128691704</v>
      </c>
      <c r="AV135" s="118">
        <v>1472.9004809609614</v>
      </c>
      <c r="AW135" s="117">
        <v>1634425.6</v>
      </c>
      <c r="AX135" s="117">
        <v>1475874.1</v>
      </c>
      <c r="AY135" s="119">
        <v>158551.5</v>
      </c>
      <c r="AZ135" s="117">
        <v>10809706.653715996</v>
      </c>
      <c r="BA135" s="117">
        <v>3224972.3660737853</v>
      </c>
      <c r="BB135" s="119">
        <v>14034679.019789781</v>
      </c>
      <c r="BC135" s="120">
        <v>45.075103208425062</v>
      </c>
      <c r="BD135" s="120">
        <v>9.1161633325986138</v>
      </c>
      <c r="BE135" s="120">
        <v>9.2136651920033561</v>
      </c>
      <c r="BF135" s="121">
        <v>33.980475282315595</v>
      </c>
      <c r="BG135" s="136">
        <v>31136210.503820959</v>
      </c>
    </row>
    <row r="136" spans="1:59" ht="14.5" hidden="1" outlineLevel="1" x14ac:dyDescent="0.25">
      <c r="A136" s="98"/>
      <c r="B136" s="99" t="s">
        <v>467</v>
      </c>
      <c r="C136" s="104">
        <v>558.79</v>
      </c>
      <c r="D136" s="105">
        <v>376494.5</v>
      </c>
      <c r="E136" s="105">
        <v>370609.7</v>
      </c>
      <c r="F136" s="105">
        <v>343836.1</v>
      </c>
      <c r="G136" s="106">
        <v>86005.4</v>
      </c>
      <c r="H136" s="105">
        <v>14686.3</v>
      </c>
      <c r="I136" s="105">
        <v>469.7</v>
      </c>
      <c r="J136" s="105">
        <v>54137.5</v>
      </c>
      <c r="K136" s="105">
        <v>16711.900000000001</v>
      </c>
      <c r="L136" s="105">
        <v>96469.3</v>
      </c>
      <c r="M136" s="105">
        <v>81463.7</v>
      </c>
      <c r="N136" s="105">
        <v>2917.2</v>
      </c>
      <c r="O136" s="105">
        <v>76980.5</v>
      </c>
      <c r="P136" s="106">
        <v>26773.599999999999</v>
      </c>
      <c r="Q136" s="105">
        <v>6079.2</v>
      </c>
      <c r="R136" s="105">
        <v>16298.5</v>
      </c>
      <c r="S136" s="105">
        <v>4395.8999999999996</v>
      </c>
      <c r="T136" s="105">
        <v>5884.8</v>
      </c>
      <c r="U136" s="105">
        <v>561555.5</v>
      </c>
      <c r="V136" s="105">
        <v>536726.69999999995</v>
      </c>
      <c r="W136" s="105">
        <v>268251.5</v>
      </c>
      <c r="X136" s="105">
        <v>249789.9</v>
      </c>
      <c r="Y136" s="105">
        <v>18461.599999999999</v>
      </c>
      <c r="Z136" s="105">
        <v>3891.1</v>
      </c>
      <c r="AA136" s="105">
        <v>212616.6</v>
      </c>
      <c r="AB136" s="105">
        <v>55444.3</v>
      </c>
      <c r="AC136" s="105">
        <v>141645.5</v>
      </c>
      <c r="AD136" s="105">
        <v>879.9</v>
      </c>
      <c r="AE136" s="105">
        <v>14646.9</v>
      </c>
      <c r="AF136" s="105">
        <v>51967.5</v>
      </c>
      <c r="AG136" s="105">
        <v>29519.9</v>
      </c>
      <c r="AH136" s="105">
        <v>22447.599999999999</v>
      </c>
      <c r="AI136" s="105">
        <v>24828.799999999999</v>
      </c>
      <c r="AJ136" s="105">
        <v>2944.5</v>
      </c>
      <c r="AK136" s="105">
        <v>21884.3</v>
      </c>
      <c r="AL136" s="105">
        <v>1000.9</v>
      </c>
      <c r="AM136" s="105">
        <v>20883.400000000001</v>
      </c>
      <c r="AN136" s="105">
        <v>0</v>
      </c>
      <c r="AO136" s="105">
        <v>0</v>
      </c>
      <c r="AP136" s="105">
        <v>0</v>
      </c>
      <c r="AQ136" s="105">
        <v>0</v>
      </c>
      <c r="AR136" s="106">
        <v>-133093.5</v>
      </c>
      <c r="AS136" s="106">
        <v>-166116.99999999994</v>
      </c>
      <c r="AT136" s="106">
        <v>-185061</v>
      </c>
      <c r="AU136" s="104">
        <v>-0.56647681000000005</v>
      </c>
      <c r="AV136" s="106">
        <v>0</v>
      </c>
      <c r="AW136" s="105">
        <v>185061</v>
      </c>
      <c r="AX136" s="105">
        <v>188706</v>
      </c>
      <c r="AY136" s="107">
        <v>-3645</v>
      </c>
      <c r="AZ136" s="105">
        <v>11038905.029896036</v>
      </c>
      <c r="BA136" s="112">
        <v>3236895.8774604416</v>
      </c>
      <c r="BB136" s="107">
        <v>14275800.907356478</v>
      </c>
      <c r="BC136" s="110">
        <v>43.01336599695091</v>
      </c>
      <c r="BD136" s="108">
        <v>13.546482219227208</v>
      </c>
      <c r="BE136" s="108">
        <v>4.4214329661093155</v>
      </c>
      <c r="BF136" s="109">
        <v>28.056768908209467</v>
      </c>
      <c r="BG136" s="137">
        <v>33189220.551510543</v>
      </c>
    </row>
    <row r="137" spans="1:59" ht="14.5" hidden="1" outlineLevel="1" x14ac:dyDescent="0.25">
      <c r="A137" s="100"/>
      <c r="B137" s="99" t="s">
        <v>468</v>
      </c>
      <c r="C137" s="111">
        <v>562.78</v>
      </c>
      <c r="D137" s="112">
        <v>678747.9</v>
      </c>
      <c r="E137" s="112">
        <v>672863.1</v>
      </c>
      <c r="F137" s="112">
        <v>624228.19999999995</v>
      </c>
      <c r="G137" s="113">
        <v>166270.09999999998</v>
      </c>
      <c r="H137" s="112">
        <v>27750.3</v>
      </c>
      <c r="I137" s="112">
        <v>917</v>
      </c>
      <c r="J137" s="112">
        <v>105189</v>
      </c>
      <c r="K137" s="112">
        <v>32413.8</v>
      </c>
      <c r="L137" s="112">
        <v>161515.4</v>
      </c>
      <c r="M137" s="112">
        <v>144663.4</v>
      </c>
      <c r="N137" s="112">
        <v>3834.2</v>
      </c>
      <c r="O137" s="112">
        <v>147945.1</v>
      </c>
      <c r="P137" s="113">
        <v>48634.9</v>
      </c>
      <c r="Q137" s="112">
        <v>11706</v>
      </c>
      <c r="R137" s="112">
        <v>20521.7</v>
      </c>
      <c r="S137" s="112">
        <v>16407.2</v>
      </c>
      <c r="T137" s="112">
        <v>5884.8</v>
      </c>
      <c r="U137" s="112">
        <v>1003086.7</v>
      </c>
      <c r="V137" s="112">
        <v>930027</v>
      </c>
      <c r="W137" s="112">
        <v>444343.3</v>
      </c>
      <c r="X137" s="112">
        <v>375666.2</v>
      </c>
      <c r="Y137" s="112">
        <v>68677.100000000006</v>
      </c>
      <c r="Z137" s="112">
        <v>13490.1</v>
      </c>
      <c r="AA137" s="112">
        <v>408550.2</v>
      </c>
      <c r="AB137" s="112">
        <v>115362.4</v>
      </c>
      <c r="AC137" s="112">
        <v>275653</v>
      </c>
      <c r="AD137" s="112">
        <v>1181.5999999999999</v>
      </c>
      <c r="AE137" s="112">
        <v>16353.2</v>
      </c>
      <c r="AF137" s="112">
        <v>63643.4</v>
      </c>
      <c r="AG137" s="112">
        <v>41056.400000000001</v>
      </c>
      <c r="AH137" s="112">
        <v>22587</v>
      </c>
      <c r="AI137" s="112">
        <v>73059.7</v>
      </c>
      <c r="AJ137" s="112">
        <v>7001.4</v>
      </c>
      <c r="AK137" s="112">
        <v>66058.3</v>
      </c>
      <c r="AL137" s="112">
        <v>1000.9</v>
      </c>
      <c r="AM137" s="112">
        <v>64570.2</v>
      </c>
      <c r="AN137" s="112">
        <v>0</v>
      </c>
      <c r="AO137" s="112">
        <v>487.2</v>
      </c>
      <c r="AP137" s="112">
        <v>0</v>
      </c>
      <c r="AQ137" s="112">
        <v>0</v>
      </c>
      <c r="AR137" s="113">
        <v>-260695.39999999991</v>
      </c>
      <c r="AS137" s="113">
        <v>-257163.90000000002</v>
      </c>
      <c r="AT137" s="113">
        <v>-324338.79999999993</v>
      </c>
      <c r="AU137" s="111">
        <v>-0.99280997999999998</v>
      </c>
      <c r="AV137" s="113">
        <v>-0.19999999995343387</v>
      </c>
      <c r="AW137" s="112">
        <v>324338.59999999998</v>
      </c>
      <c r="AX137" s="112">
        <v>327583.8</v>
      </c>
      <c r="AY137" s="114">
        <v>-3245.2</v>
      </c>
      <c r="AZ137" s="112">
        <v>11159378.586089564</v>
      </c>
      <c r="BA137" s="112">
        <v>3260596.7193080727</v>
      </c>
      <c r="BB137" s="114">
        <v>14419975.305397637</v>
      </c>
      <c r="BC137" s="110">
        <v>43.447767274369866</v>
      </c>
      <c r="BD137" s="110">
        <v>7.546007249404374</v>
      </c>
      <c r="BE137" s="110">
        <v>7.2834880574131828</v>
      </c>
      <c r="BF137" s="115">
        <v>25.874415798581353</v>
      </c>
      <c r="BG137" s="135">
        <v>33189220.551510543</v>
      </c>
    </row>
    <row r="138" spans="1:59" ht="14.5" hidden="1" outlineLevel="1" x14ac:dyDescent="0.25">
      <c r="A138" s="100"/>
      <c r="B138" s="99" t="s">
        <v>469</v>
      </c>
      <c r="C138" s="111">
        <v>562.49</v>
      </c>
      <c r="D138" s="112">
        <v>1195995.5</v>
      </c>
      <c r="E138" s="112">
        <v>1190110.7</v>
      </c>
      <c r="F138" s="112">
        <v>1099051.2</v>
      </c>
      <c r="G138" s="113">
        <v>268749.3</v>
      </c>
      <c r="H138" s="112">
        <v>42489.9</v>
      </c>
      <c r="I138" s="112">
        <v>1395.3</v>
      </c>
      <c r="J138" s="112">
        <v>168487</v>
      </c>
      <c r="K138" s="112">
        <v>56377.1</v>
      </c>
      <c r="L138" s="112">
        <v>401944.9</v>
      </c>
      <c r="M138" s="112">
        <v>206600.2</v>
      </c>
      <c r="N138" s="112">
        <v>5289.5</v>
      </c>
      <c r="O138" s="112">
        <v>216467.3</v>
      </c>
      <c r="P138" s="113">
        <v>91059.5</v>
      </c>
      <c r="Q138" s="112">
        <v>17752.099999999999</v>
      </c>
      <c r="R138" s="112">
        <v>41699.199999999997</v>
      </c>
      <c r="S138" s="112">
        <v>31608.2</v>
      </c>
      <c r="T138" s="112">
        <v>5884.8</v>
      </c>
      <c r="U138" s="112">
        <v>1605764.7</v>
      </c>
      <c r="V138" s="112">
        <v>1497921.8</v>
      </c>
      <c r="W138" s="112">
        <v>609811.4</v>
      </c>
      <c r="X138" s="112">
        <v>509272.6</v>
      </c>
      <c r="Y138" s="112">
        <v>100538.8</v>
      </c>
      <c r="Z138" s="112">
        <v>31468</v>
      </c>
      <c r="AA138" s="112">
        <v>603336.5</v>
      </c>
      <c r="AB138" s="112">
        <v>178845.5</v>
      </c>
      <c r="AC138" s="112">
        <v>406724.6</v>
      </c>
      <c r="AD138" s="112">
        <v>1413.2</v>
      </c>
      <c r="AE138" s="112">
        <v>16353.2</v>
      </c>
      <c r="AF138" s="112">
        <v>253305.9</v>
      </c>
      <c r="AG138" s="112">
        <v>180887.9</v>
      </c>
      <c r="AH138" s="112">
        <v>72418</v>
      </c>
      <c r="AI138" s="112">
        <v>107842.9</v>
      </c>
      <c r="AJ138" s="112">
        <v>11994.5</v>
      </c>
      <c r="AK138" s="112">
        <v>95848.4</v>
      </c>
      <c r="AL138" s="112">
        <v>3053.2</v>
      </c>
      <c r="AM138" s="112">
        <v>91332.9</v>
      </c>
      <c r="AN138" s="112">
        <v>0</v>
      </c>
      <c r="AO138" s="112">
        <v>1462.3</v>
      </c>
      <c r="AP138" s="112">
        <v>0</v>
      </c>
      <c r="AQ138" s="112">
        <v>0</v>
      </c>
      <c r="AR138" s="113">
        <v>-156463.30000000005</v>
      </c>
      <c r="AS138" s="113">
        <v>-307811.10000000009</v>
      </c>
      <c r="AT138" s="113">
        <v>-409769.19999999995</v>
      </c>
      <c r="AU138" s="111">
        <v>-1.2543147800000001</v>
      </c>
      <c r="AV138" s="113">
        <v>1.1000000000349246</v>
      </c>
      <c r="AW138" s="112">
        <v>409770.3</v>
      </c>
      <c r="AX138" s="112">
        <v>419925.3</v>
      </c>
      <c r="AY138" s="114">
        <v>-10155</v>
      </c>
      <c r="AZ138" s="112">
        <v>11401282.82171198</v>
      </c>
      <c r="BA138" s="112">
        <v>3251889.296745332</v>
      </c>
      <c r="BB138" s="114">
        <v>14653172.118457312</v>
      </c>
      <c r="BC138" s="110">
        <v>44.150395444554668</v>
      </c>
      <c r="BD138" s="110">
        <v>10.983955637404552</v>
      </c>
      <c r="BE138" s="110">
        <v>6.7159839794709644</v>
      </c>
      <c r="BF138" s="115">
        <v>36.571990458679274</v>
      </c>
      <c r="BG138" s="135">
        <v>33189220.551510543</v>
      </c>
    </row>
    <row r="139" spans="1:59" ht="14.5" hidden="1" outlineLevel="1" x14ac:dyDescent="0.25">
      <c r="A139" s="100"/>
      <c r="B139" s="99" t="s">
        <v>470</v>
      </c>
      <c r="C139" s="111">
        <v>567.21</v>
      </c>
      <c r="D139" s="112">
        <v>1514927.2</v>
      </c>
      <c r="E139" s="112">
        <v>1509042.4</v>
      </c>
      <c r="F139" s="112">
        <v>1405486.6</v>
      </c>
      <c r="G139" s="113">
        <v>351808.89999999997</v>
      </c>
      <c r="H139" s="112">
        <v>54003.6</v>
      </c>
      <c r="I139" s="112">
        <v>1787.7</v>
      </c>
      <c r="J139" s="112">
        <v>218841.8</v>
      </c>
      <c r="K139" s="112">
        <v>77175.8</v>
      </c>
      <c r="L139" s="112">
        <v>490671.8</v>
      </c>
      <c r="M139" s="112">
        <v>266717.59999999998</v>
      </c>
      <c r="N139" s="112">
        <v>10046</v>
      </c>
      <c r="O139" s="112">
        <v>286242.3</v>
      </c>
      <c r="P139" s="113">
        <v>103555.79999999999</v>
      </c>
      <c r="Q139" s="112">
        <v>23751.8</v>
      </c>
      <c r="R139" s="112">
        <v>43221.599999999999</v>
      </c>
      <c r="S139" s="112">
        <v>36582.400000000001</v>
      </c>
      <c r="T139" s="112">
        <v>5884.8</v>
      </c>
      <c r="U139" s="112">
        <v>2085847.3062921499</v>
      </c>
      <c r="V139" s="112">
        <v>1949757.8</v>
      </c>
      <c r="W139" s="112">
        <v>779091.6</v>
      </c>
      <c r="X139" s="112">
        <v>643257</v>
      </c>
      <c r="Y139" s="112">
        <v>135834.6</v>
      </c>
      <c r="Z139" s="112">
        <v>46222.400000000001</v>
      </c>
      <c r="AA139" s="112">
        <v>800349.9</v>
      </c>
      <c r="AB139" s="112">
        <v>239631</v>
      </c>
      <c r="AC139" s="112">
        <v>541907.19999999995</v>
      </c>
      <c r="AD139" s="112">
        <v>2458.5</v>
      </c>
      <c r="AE139" s="112">
        <v>16353.2</v>
      </c>
      <c r="AF139" s="112">
        <v>324093.90000000002</v>
      </c>
      <c r="AG139" s="112">
        <v>230380.6</v>
      </c>
      <c r="AH139" s="112">
        <v>93713.3</v>
      </c>
      <c r="AI139" s="112">
        <v>136089.4</v>
      </c>
      <c r="AJ139" s="112">
        <v>16520.3</v>
      </c>
      <c r="AK139" s="112">
        <v>119569.1</v>
      </c>
      <c r="AL139" s="112">
        <v>3053.2</v>
      </c>
      <c r="AM139" s="112">
        <v>113729.3</v>
      </c>
      <c r="AN139" s="112">
        <v>0</v>
      </c>
      <c r="AO139" s="112">
        <v>2786.6</v>
      </c>
      <c r="AP139" s="112">
        <v>0</v>
      </c>
      <c r="AQ139" s="112">
        <v>0</v>
      </c>
      <c r="AR139" s="113">
        <v>-246826.20629214984</v>
      </c>
      <c r="AS139" s="113">
        <v>-440715.40000000014</v>
      </c>
      <c r="AT139" s="113">
        <v>-570920.10629214998</v>
      </c>
      <c r="AU139" s="111">
        <v>-1.7476018</v>
      </c>
      <c r="AV139" s="113">
        <v>9.3707849970087409E-2</v>
      </c>
      <c r="AW139" s="112">
        <v>570920.19999999995</v>
      </c>
      <c r="AX139" s="112">
        <v>588435.1</v>
      </c>
      <c r="AY139" s="114">
        <v>-17514.900000000001</v>
      </c>
      <c r="AZ139" s="112">
        <v>11564281.290654719</v>
      </c>
      <c r="BA139" s="112">
        <v>3272295.4494994013</v>
      </c>
      <c r="BB139" s="114">
        <v>14836576.740154121</v>
      </c>
      <c r="BC139" s="110">
        <v>44.702998424224404</v>
      </c>
      <c r="BD139" s="110">
        <v>7.0804211683174412</v>
      </c>
      <c r="BE139" s="110">
        <v>6.5244181388289455</v>
      </c>
      <c r="BF139" s="115">
        <v>34.911168843587689</v>
      </c>
      <c r="BG139" s="135">
        <v>33189220.551510543</v>
      </c>
    </row>
    <row r="140" spans="1:59" ht="14.5" hidden="1" outlineLevel="1" x14ac:dyDescent="0.25">
      <c r="A140" s="100"/>
      <c r="B140" s="99" t="s">
        <v>471</v>
      </c>
      <c r="C140" s="111">
        <v>570.89</v>
      </c>
      <c r="D140" s="112">
        <v>1860445.7</v>
      </c>
      <c r="E140" s="112">
        <v>1854560.9</v>
      </c>
      <c r="F140" s="112">
        <v>1706074.2</v>
      </c>
      <c r="G140" s="113">
        <v>449193.4</v>
      </c>
      <c r="H140" s="112">
        <v>69238.2</v>
      </c>
      <c r="I140" s="112">
        <v>2331.5</v>
      </c>
      <c r="J140" s="112">
        <v>280309.59999999998</v>
      </c>
      <c r="K140" s="112">
        <v>97314.1</v>
      </c>
      <c r="L140" s="112">
        <v>555883.4</v>
      </c>
      <c r="M140" s="112">
        <v>329845.7</v>
      </c>
      <c r="N140" s="112">
        <v>11080.4</v>
      </c>
      <c r="O140" s="112">
        <v>360071.3</v>
      </c>
      <c r="P140" s="113">
        <v>148486.70000000001</v>
      </c>
      <c r="Q140" s="112">
        <v>29254</v>
      </c>
      <c r="R140" s="112">
        <v>47613.1</v>
      </c>
      <c r="S140" s="112">
        <v>71619.600000000006</v>
      </c>
      <c r="T140" s="112">
        <v>5884.8</v>
      </c>
      <c r="U140" s="112">
        <v>2580674.4</v>
      </c>
      <c r="V140" s="112">
        <v>2392222.6</v>
      </c>
      <c r="W140" s="112">
        <v>943412</v>
      </c>
      <c r="X140" s="112">
        <v>778491.8</v>
      </c>
      <c r="Y140" s="112">
        <v>164920.20000000001</v>
      </c>
      <c r="Z140" s="112">
        <v>63960.800000000003</v>
      </c>
      <c r="AA140" s="112">
        <v>1007497.2</v>
      </c>
      <c r="AB140" s="112">
        <v>302373.90000000002</v>
      </c>
      <c r="AC140" s="112">
        <v>683082.3</v>
      </c>
      <c r="AD140" s="112">
        <v>2744.9</v>
      </c>
      <c r="AE140" s="112">
        <v>19296.099999999999</v>
      </c>
      <c r="AF140" s="112">
        <v>377352.6</v>
      </c>
      <c r="AG140" s="112">
        <v>282954.59999999998</v>
      </c>
      <c r="AH140" s="112">
        <v>94398</v>
      </c>
      <c r="AI140" s="112">
        <v>188451.8</v>
      </c>
      <c r="AJ140" s="112">
        <v>20437.3</v>
      </c>
      <c r="AK140" s="112">
        <v>168014.5</v>
      </c>
      <c r="AL140" s="112">
        <v>5072.6000000000004</v>
      </c>
      <c r="AM140" s="112">
        <v>158914.20000000001</v>
      </c>
      <c r="AN140" s="112">
        <v>0</v>
      </c>
      <c r="AO140" s="112">
        <v>4027.7</v>
      </c>
      <c r="AP140" s="112">
        <v>0</v>
      </c>
      <c r="AQ140" s="112">
        <v>0</v>
      </c>
      <c r="AR140" s="113">
        <v>-342876.09999999986</v>
      </c>
      <c r="AS140" s="113">
        <v>-537661.70000000019</v>
      </c>
      <c r="AT140" s="113">
        <v>-720228.7</v>
      </c>
      <c r="AU140" s="111">
        <v>-2.20463984</v>
      </c>
      <c r="AV140" s="113">
        <v>-0.19999999995343387</v>
      </c>
      <c r="AW140" s="112">
        <v>720228.5</v>
      </c>
      <c r="AX140" s="112">
        <v>731362.4</v>
      </c>
      <c r="AY140" s="114">
        <v>-11133.9</v>
      </c>
      <c r="AZ140" s="112">
        <v>11602046.17532615</v>
      </c>
      <c r="BA140" s="112">
        <v>3301049.3232624694</v>
      </c>
      <c r="BB140" s="114">
        <v>14903095.49858862</v>
      </c>
      <c r="BC140" s="110">
        <v>44.903421204058183</v>
      </c>
      <c r="BD140" s="110">
        <v>8.0734793943072258</v>
      </c>
      <c r="BE140" s="110">
        <v>7.3024245135302621</v>
      </c>
      <c r="BF140" s="115">
        <v>32.582603968807454</v>
      </c>
      <c r="BG140" s="135">
        <v>33189220.551510543</v>
      </c>
    </row>
    <row r="141" spans="1:59" ht="14.5" hidden="1" outlineLevel="1" x14ac:dyDescent="0.25">
      <c r="A141" s="100"/>
      <c r="B141" s="99" t="s">
        <v>472</v>
      </c>
      <c r="C141" s="111">
        <v>573.4</v>
      </c>
      <c r="D141" s="112">
        <v>2313524.6</v>
      </c>
      <c r="E141" s="112">
        <v>2307639.7999999998</v>
      </c>
      <c r="F141" s="112">
        <v>2129623.6</v>
      </c>
      <c r="G141" s="113">
        <v>541747.6</v>
      </c>
      <c r="H141" s="112">
        <v>84141.2</v>
      </c>
      <c r="I141" s="112">
        <v>2834.1</v>
      </c>
      <c r="J141" s="112">
        <v>340623.3</v>
      </c>
      <c r="K141" s="112">
        <v>114149</v>
      </c>
      <c r="L141" s="112">
        <v>762218.8</v>
      </c>
      <c r="M141" s="112">
        <v>389416.3</v>
      </c>
      <c r="N141" s="112">
        <v>12206.2</v>
      </c>
      <c r="O141" s="112">
        <v>424034.7</v>
      </c>
      <c r="P141" s="113">
        <v>178016.2</v>
      </c>
      <c r="Q141" s="112">
        <v>35470.400000000001</v>
      </c>
      <c r="R141" s="112">
        <v>50517.1</v>
      </c>
      <c r="S141" s="112">
        <v>92028.7</v>
      </c>
      <c r="T141" s="112">
        <v>5884.8</v>
      </c>
      <c r="U141" s="112">
        <v>3119476.3</v>
      </c>
      <c r="V141" s="112">
        <v>2900889.1</v>
      </c>
      <c r="W141" s="112">
        <v>1106893.3999999999</v>
      </c>
      <c r="X141" s="112">
        <v>913740.6</v>
      </c>
      <c r="Y141" s="112">
        <v>193152.8</v>
      </c>
      <c r="Z141" s="112">
        <v>81898.100000000006</v>
      </c>
      <c r="AA141" s="112">
        <v>1213580.8</v>
      </c>
      <c r="AB141" s="112">
        <v>368627.5</v>
      </c>
      <c r="AC141" s="112">
        <v>822706.2</v>
      </c>
      <c r="AD141" s="112">
        <v>2951</v>
      </c>
      <c r="AE141" s="112">
        <v>19296.099999999999</v>
      </c>
      <c r="AF141" s="112">
        <v>498516.8</v>
      </c>
      <c r="AG141" s="112">
        <v>403430.6</v>
      </c>
      <c r="AH141" s="112">
        <v>95086.2</v>
      </c>
      <c r="AI141" s="112">
        <v>218587.2</v>
      </c>
      <c r="AJ141" s="112">
        <v>25581.4</v>
      </c>
      <c r="AK141" s="112">
        <v>193005.8</v>
      </c>
      <c r="AL141" s="112">
        <v>6090.2</v>
      </c>
      <c r="AM141" s="112">
        <v>181400</v>
      </c>
      <c r="AN141" s="112">
        <v>0</v>
      </c>
      <c r="AO141" s="112">
        <v>5515.6</v>
      </c>
      <c r="AP141" s="112">
        <v>0</v>
      </c>
      <c r="AQ141" s="112">
        <v>0</v>
      </c>
      <c r="AR141" s="113">
        <v>-307434.89999999991</v>
      </c>
      <c r="AS141" s="113">
        <v>-593249.30000000028</v>
      </c>
      <c r="AT141" s="113">
        <v>-805951.69999999972</v>
      </c>
      <c r="AU141" s="111">
        <v>-2.4670402899999999</v>
      </c>
      <c r="AV141" s="113">
        <v>-0.14592696551699191</v>
      </c>
      <c r="AW141" s="112">
        <v>805951.5540730342</v>
      </c>
      <c r="AX141" s="112">
        <v>793660.8</v>
      </c>
      <c r="AY141" s="114">
        <v>12290.8</v>
      </c>
      <c r="AZ141" s="112">
        <v>11713438.951590979</v>
      </c>
      <c r="BA141" s="112">
        <v>3338693.9169723243</v>
      </c>
      <c r="BB141" s="114">
        <v>15052132.868563304</v>
      </c>
      <c r="BC141" s="110">
        <v>45.352474744629809</v>
      </c>
      <c r="BD141" s="110">
        <v>7.2957079806757585</v>
      </c>
      <c r="BE141" s="110">
        <v>7.0071761724876707</v>
      </c>
      <c r="BF141" s="115">
        <v>35.791244988081459</v>
      </c>
      <c r="BG141" s="135">
        <v>33189220.551510543</v>
      </c>
    </row>
    <row r="142" spans="1:59" ht="14.5" hidden="1" outlineLevel="1" x14ac:dyDescent="0.25">
      <c r="A142" s="100"/>
      <c r="B142" s="99" t="s">
        <v>473</v>
      </c>
      <c r="C142" s="111">
        <v>574.64</v>
      </c>
      <c r="D142" s="112">
        <v>2635259.6</v>
      </c>
      <c r="E142" s="112">
        <v>2628924.7999999998</v>
      </c>
      <c r="F142" s="112">
        <v>2420997.1</v>
      </c>
      <c r="G142" s="113">
        <v>624046.10000000009</v>
      </c>
      <c r="H142" s="112">
        <v>97991.1</v>
      </c>
      <c r="I142" s="112">
        <v>3275.8</v>
      </c>
      <c r="J142" s="112">
        <v>393427.20000000001</v>
      </c>
      <c r="K142" s="112">
        <v>129352</v>
      </c>
      <c r="L142" s="112">
        <v>854890.8</v>
      </c>
      <c r="M142" s="112">
        <v>448983.7</v>
      </c>
      <c r="N142" s="112">
        <v>13890</v>
      </c>
      <c r="O142" s="112">
        <v>479186.5</v>
      </c>
      <c r="P142" s="113">
        <v>207927.69999999998</v>
      </c>
      <c r="Q142" s="112">
        <v>41454.199999999997</v>
      </c>
      <c r="R142" s="112">
        <v>54763.1</v>
      </c>
      <c r="S142" s="112">
        <v>111710.39999999999</v>
      </c>
      <c r="T142" s="112">
        <v>6334.8</v>
      </c>
      <c r="U142" s="112">
        <v>3592092.3</v>
      </c>
      <c r="V142" s="112">
        <v>3333623.7</v>
      </c>
      <c r="W142" s="112">
        <v>1263700.6000000001</v>
      </c>
      <c r="X142" s="112">
        <v>1048149</v>
      </c>
      <c r="Y142" s="112">
        <v>215551.6</v>
      </c>
      <c r="Z142" s="112">
        <v>100294</v>
      </c>
      <c r="AA142" s="112">
        <v>1410261.1</v>
      </c>
      <c r="AB142" s="112">
        <v>430291.3</v>
      </c>
      <c r="AC142" s="112">
        <v>944856.2</v>
      </c>
      <c r="AD142" s="112">
        <v>3368.4</v>
      </c>
      <c r="AE142" s="112">
        <v>31745.200000000001</v>
      </c>
      <c r="AF142" s="112">
        <v>559368</v>
      </c>
      <c r="AG142" s="112">
        <v>441212.2</v>
      </c>
      <c r="AH142" s="112">
        <v>118155.8</v>
      </c>
      <c r="AI142" s="112">
        <v>257808.4</v>
      </c>
      <c r="AJ142" s="112">
        <v>30523.9</v>
      </c>
      <c r="AK142" s="112">
        <v>227284.5</v>
      </c>
      <c r="AL142" s="112">
        <v>6106.8</v>
      </c>
      <c r="AM142" s="112">
        <v>212465.5</v>
      </c>
      <c r="AN142" s="112">
        <v>0</v>
      </c>
      <c r="AO142" s="112">
        <v>8712.2000000000007</v>
      </c>
      <c r="AP142" s="112">
        <v>0</v>
      </c>
      <c r="AQ142" s="112">
        <v>660.2</v>
      </c>
      <c r="AR142" s="113">
        <v>-397464.69999999972</v>
      </c>
      <c r="AS142" s="113">
        <v>-704698.90000000037</v>
      </c>
      <c r="AT142" s="113">
        <v>-956832.69999999972</v>
      </c>
      <c r="AU142" s="111">
        <v>-2.9288911799999999</v>
      </c>
      <c r="AV142" s="113">
        <v>3.300190158188343E-2</v>
      </c>
      <c r="AW142" s="112">
        <v>956832.7330019013</v>
      </c>
      <c r="AX142" s="112">
        <v>928274</v>
      </c>
      <c r="AY142" s="114">
        <v>28559</v>
      </c>
      <c r="AZ142" s="112">
        <v>11768153.562155239</v>
      </c>
      <c r="BA142" s="112">
        <v>3363440.9934187173</v>
      </c>
      <c r="BB142" s="114">
        <v>15131594.555573957</v>
      </c>
      <c r="BC142" s="110">
        <v>45.59189491084711</v>
      </c>
      <c r="BD142" s="110">
        <v>5.4876747628465727</v>
      </c>
      <c r="BE142" s="110">
        <v>7.1771095636935609</v>
      </c>
      <c r="BF142" s="115">
        <v>35.311516895249483</v>
      </c>
      <c r="BG142" s="135">
        <v>33189220.551510543</v>
      </c>
    </row>
    <row r="143" spans="1:59" ht="14.5" hidden="1" outlineLevel="1" x14ac:dyDescent="0.25">
      <c r="A143" s="100"/>
      <c r="B143" s="99" t="s">
        <v>474</v>
      </c>
      <c r="C143" s="111">
        <v>577.07000000000005</v>
      </c>
      <c r="D143" s="112">
        <v>2936127.8</v>
      </c>
      <c r="E143" s="112">
        <v>2929793</v>
      </c>
      <c r="F143" s="112">
        <v>2705512.2</v>
      </c>
      <c r="G143" s="113">
        <v>713530</v>
      </c>
      <c r="H143" s="112">
        <v>112988.3</v>
      </c>
      <c r="I143" s="112">
        <v>3732.5</v>
      </c>
      <c r="J143" s="112">
        <v>451668</v>
      </c>
      <c r="K143" s="112">
        <v>145141.20000000001</v>
      </c>
      <c r="L143" s="112">
        <v>919546.7</v>
      </c>
      <c r="M143" s="112">
        <v>511642.8</v>
      </c>
      <c r="N143" s="112">
        <v>17777.2</v>
      </c>
      <c r="O143" s="112">
        <v>543015.5</v>
      </c>
      <c r="P143" s="113">
        <v>224280.8</v>
      </c>
      <c r="Q143" s="112">
        <v>47073.3</v>
      </c>
      <c r="R143" s="112">
        <v>56786.1</v>
      </c>
      <c r="S143" s="112">
        <v>120421.4</v>
      </c>
      <c r="T143" s="112">
        <v>6334.8</v>
      </c>
      <c r="U143" s="112">
        <v>3994802.9</v>
      </c>
      <c r="V143" s="112">
        <v>3714789</v>
      </c>
      <c r="W143" s="112">
        <v>1433914.9</v>
      </c>
      <c r="X143" s="112">
        <v>1181622.3</v>
      </c>
      <c r="Y143" s="112">
        <v>252292.6</v>
      </c>
      <c r="Z143" s="112">
        <v>115496.1</v>
      </c>
      <c r="AA143" s="112">
        <v>1595221.8</v>
      </c>
      <c r="AB143" s="112">
        <v>492796</v>
      </c>
      <c r="AC143" s="112">
        <v>1066311</v>
      </c>
      <c r="AD143" s="112">
        <v>4369.3999999999996</v>
      </c>
      <c r="AE143" s="112">
        <v>31745.4</v>
      </c>
      <c r="AF143" s="112">
        <v>570156.19999999995</v>
      </c>
      <c r="AG143" s="112">
        <v>448743.5</v>
      </c>
      <c r="AH143" s="112">
        <v>121412.7</v>
      </c>
      <c r="AI143" s="112">
        <v>279353.7</v>
      </c>
      <c r="AJ143" s="112">
        <v>36133.4</v>
      </c>
      <c r="AK143" s="112">
        <v>243220.3</v>
      </c>
      <c r="AL143" s="112">
        <v>7082.3</v>
      </c>
      <c r="AM143" s="112">
        <v>225471</v>
      </c>
      <c r="AN143" s="112">
        <v>0</v>
      </c>
      <c r="AO143" s="112">
        <v>10667</v>
      </c>
      <c r="AP143" s="112">
        <v>0</v>
      </c>
      <c r="AQ143" s="112">
        <v>660.2</v>
      </c>
      <c r="AR143" s="113">
        <v>-488518.90000000037</v>
      </c>
      <c r="AS143" s="113">
        <v>-784996</v>
      </c>
      <c r="AT143" s="113">
        <v>-1058675.1000000001</v>
      </c>
      <c r="AU143" s="111">
        <v>-3.24063357</v>
      </c>
      <c r="AV143" s="113">
        <v>-0.13941724481992424</v>
      </c>
      <c r="AW143" s="112">
        <v>1058674.9605827553</v>
      </c>
      <c r="AX143" s="112">
        <v>1034697</v>
      </c>
      <c r="AY143" s="114">
        <v>23978</v>
      </c>
      <c r="AZ143" s="112">
        <v>11950465.773689829</v>
      </c>
      <c r="BA143" s="112">
        <v>3374183.7597614005</v>
      </c>
      <c r="BB143" s="114">
        <v>15324649.533451229</v>
      </c>
      <c r="BC143" s="110">
        <v>46.173574669121777</v>
      </c>
      <c r="BD143" s="110">
        <v>5.4526811366845784</v>
      </c>
      <c r="BE143" s="110">
        <v>6.9929282368349135</v>
      </c>
      <c r="BF143" s="115">
        <v>33.987897005232497</v>
      </c>
      <c r="BG143" s="135">
        <v>33189220.551510543</v>
      </c>
    </row>
    <row r="144" spans="1:59" ht="14.5" hidden="1" outlineLevel="1" x14ac:dyDescent="0.25">
      <c r="A144" s="100"/>
      <c r="B144" s="99" t="s">
        <v>475</v>
      </c>
      <c r="C144" s="111">
        <v>572.32000000000005</v>
      </c>
      <c r="D144" s="112">
        <v>3387042.8</v>
      </c>
      <c r="E144" s="112">
        <v>3380708</v>
      </c>
      <c r="F144" s="112">
        <v>3121504.9</v>
      </c>
      <c r="G144" s="113">
        <v>802345.89999999991</v>
      </c>
      <c r="H144" s="112">
        <v>127479.1</v>
      </c>
      <c r="I144" s="112">
        <v>4201.8</v>
      </c>
      <c r="J144" s="112">
        <v>507037.2</v>
      </c>
      <c r="K144" s="112">
        <v>163627.79999999999</v>
      </c>
      <c r="L144" s="112">
        <v>1116478.3999999999</v>
      </c>
      <c r="M144" s="112">
        <v>571916.80000000005</v>
      </c>
      <c r="N144" s="112">
        <v>18724.2</v>
      </c>
      <c r="O144" s="112">
        <v>612039.6</v>
      </c>
      <c r="P144" s="113">
        <v>259203.09999999998</v>
      </c>
      <c r="Q144" s="112">
        <v>52936.5</v>
      </c>
      <c r="R144" s="112">
        <v>58662.3</v>
      </c>
      <c r="S144" s="112">
        <v>147604.29999999999</v>
      </c>
      <c r="T144" s="112">
        <v>6334.8</v>
      </c>
      <c r="U144" s="112">
        <v>4697898.7</v>
      </c>
      <c r="V144" s="112">
        <v>4353454.5</v>
      </c>
      <c r="W144" s="112">
        <v>1618924.9</v>
      </c>
      <c r="X144" s="112">
        <v>1324772.6000000001</v>
      </c>
      <c r="Y144" s="112">
        <v>294152.3</v>
      </c>
      <c r="Z144" s="112">
        <v>136959.1</v>
      </c>
      <c r="AA144" s="112">
        <v>1811062.7</v>
      </c>
      <c r="AB144" s="112">
        <v>553605.69999999995</v>
      </c>
      <c r="AC144" s="112">
        <v>1218259.5</v>
      </c>
      <c r="AD144" s="112">
        <v>4508.8</v>
      </c>
      <c r="AE144" s="112">
        <v>34688.699999999997</v>
      </c>
      <c r="AF144" s="112">
        <v>786507.8</v>
      </c>
      <c r="AG144" s="112">
        <v>615821.5</v>
      </c>
      <c r="AH144" s="112">
        <v>170686.3</v>
      </c>
      <c r="AI144" s="112">
        <v>343784</v>
      </c>
      <c r="AJ144" s="112">
        <v>43532.2</v>
      </c>
      <c r="AK144" s="112">
        <v>300251.8</v>
      </c>
      <c r="AL144" s="112">
        <v>9252.6</v>
      </c>
      <c r="AM144" s="112">
        <v>272747.5</v>
      </c>
      <c r="AN144" s="112">
        <v>0</v>
      </c>
      <c r="AO144" s="112">
        <v>18251.7</v>
      </c>
      <c r="AP144" s="112">
        <v>0</v>
      </c>
      <c r="AQ144" s="112">
        <v>660.2</v>
      </c>
      <c r="AR144" s="113">
        <v>-524348.10000000056</v>
      </c>
      <c r="AS144" s="113">
        <v>-972746.5</v>
      </c>
      <c r="AT144" s="113">
        <v>-1310855.9000000004</v>
      </c>
      <c r="AU144" s="111">
        <v>-4.0125659200000001</v>
      </c>
      <c r="AV144" s="113">
        <v>-0.12110846233554184</v>
      </c>
      <c r="AW144" s="112">
        <v>1310855.778891538</v>
      </c>
      <c r="AX144" s="112">
        <v>1285473.5</v>
      </c>
      <c r="AY144" s="114">
        <v>25382.3</v>
      </c>
      <c r="AZ144" s="112">
        <v>12210630.023283239</v>
      </c>
      <c r="BA144" s="112">
        <v>3346439.86070011</v>
      </c>
      <c r="BB144" s="114">
        <v>15557069.883983349</v>
      </c>
      <c r="BC144" s="110">
        <v>46.87386333715903</v>
      </c>
      <c r="BD144" s="110">
        <v>5.7542342103361621</v>
      </c>
      <c r="BE144" s="110">
        <v>7.3178248820052252</v>
      </c>
      <c r="BF144" s="115">
        <v>35.767312106413804</v>
      </c>
      <c r="BG144" s="135">
        <v>33189220.551510543</v>
      </c>
    </row>
    <row r="145" spans="1:59" ht="14.5" hidden="1" outlineLevel="1" x14ac:dyDescent="0.25">
      <c r="A145" s="100"/>
      <c r="B145" s="99" t="s">
        <v>476</v>
      </c>
      <c r="C145" s="111">
        <v>570.12</v>
      </c>
      <c r="D145" s="112">
        <v>3714586.2</v>
      </c>
      <c r="E145" s="112">
        <v>3707772.3</v>
      </c>
      <c r="F145" s="112">
        <v>3430940.2</v>
      </c>
      <c r="G145" s="113">
        <v>902824.40000000014</v>
      </c>
      <c r="H145" s="112">
        <v>145072.79999999999</v>
      </c>
      <c r="I145" s="112">
        <v>4708</v>
      </c>
      <c r="J145" s="112">
        <v>571098.80000000005</v>
      </c>
      <c r="K145" s="112">
        <v>181944.8</v>
      </c>
      <c r="L145" s="112">
        <v>1211204.8999999999</v>
      </c>
      <c r="M145" s="112">
        <v>628993</v>
      </c>
      <c r="N145" s="112">
        <v>19511.900000000001</v>
      </c>
      <c r="O145" s="112">
        <v>668406</v>
      </c>
      <c r="P145" s="113">
        <v>276832.09999999998</v>
      </c>
      <c r="Q145" s="112">
        <v>58919.4</v>
      </c>
      <c r="R145" s="112">
        <v>61845.7</v>
      </c>
      <c r="S145" s="112">
        <v>156067</v>
      </c>
      <c r="T145" s="112">
        <v>6813.9</v>
      </c>
      <c r="U145" s="112">
        <v>5242557.9000000004</v>
      </c>
      <c r="V145" s="112">
        <v>4871894.5999999996</v>
      </c>
      <c r="W145" s="112">
        <v>1795764.5</v>
      </c>
      <c r="X145" s="112">
        <v>1477101.9</v>
      </c>
      <c r="Y145" s="112">
        <v>318662.59999999998</v>
      </c>
      <c r="Z145" s="112">
        <v>153623.9</v>
      </c>
      <c r="AA145" s="112">
        <v>2063650</v>
      </c>
      <c r="AB145" s="112">
        <v>614108.69999999995</v>
      </c>
      <c r="AC145" s="112">
        <v>1409777.9</v>
      </c>
      <c r="AD145" s="112">
        <v>5074.7</v>
      </c>
      <c r="AE145" s="112">
        <v>34688.699999999997</v>
      </c>
      <c r="AF145" s="112">
        <v>858856.2</v>
      </c>
      <c r="AG145" s="112">
        <v>666001</v>
      </c>
      <c r="AH145" s="112">
        <v>192855.2</v>
      </c>
      <c r="AI145" s="112">
        <v>370003.1</v>
      </c>
      <c r="AJ145" s="112">
        <v>50164.3</v>
      </c>
      <c r="AK145" s="112">
        <v>319838.8</v>
      </c>
      <c r="AL145" s="112">
        <v>10253.5</v>
      </c>
      <c r="AM145" s="112">
        <v>286622.5</v>
      </c>
      <c r="AN145" s="112">
        <v>114</v>
      </c>
      <c r="AO145" s="112">
        <v>22848.799999999999</v>
      </c>
      <c r="AP145" s="112">
        <v>0</v>
      </c>
      <c r="AQ145" s="112">
        <v>660.2</v>
      </c>
      <c r="AR145" s="113">
        <v>-669115.5</v>
      </c>
      <c r="AS145" s="113">
        <v>-1164122.2999999998</v>
      </c>
      <c r="AT145" s="113">
        <v>-1527971.7000000002</v>
      </c>
      <c r="AU145" s="111">
        <v>-4.6771633499999998</v>
      </c>
      <c r="AV145" s="113">
        <v>-0.2720724034588784</v>
      </c>
      <c r="AW145" s="112">
        <v>1527971.4279275967</v>
      </c>
      <c r="AX145" s="112">
        <v>1509007.1</v>
      </c>
      <c r="AY145" s="114">
        <v>18964.3</v>
      </c>
      <c r="AZ145" s="112">
        <v>12269264.074325686</v>
      </c>
      <c r="BA145" s="112">
        <v>3327283.0024955338</v>
      </c>
      <c r="BB145" s="114">
        <v>15596547.076821219</v>
      </c>
      <c r="BC145" s="110">
        <v>46.992809164092805</v>
      </c>
      <c r="BD145" s="110">
        <v>5.1896044159877919</v>
      </c>
      <c r="BE145" s="110">
        <v>7.0576826628848481</v>
      </c>
      <c r="BF145" s="115">
        <v>35.302419435931867</v>
      </c>
      <c r="BG145" s="135">
        <v>33189220.551510543</v>
      </c>
    </row>
    <row r="146" spans="1:59" ht="14.5" hidden="1" outlineLevel="1" x14ac:dyDescent="0.25">
      <c r="A146" s="100"/>
      <c r="B146" s="99" t="s">
        <v>477</v>
      </c>
      <c r="C146" s="111">
        <v>566.39</v>
      </c>
      <c r="D146" s="112">
        <v>4087432.2</v>
      </c>
      <c r="E146" s="112">
        <v>4080618.3</v>
      </c>
      <c r="F146" s="112">
        <v>3763394.8</v>
      </c>
      <c r="G146" s="113">
        <v>1017107.8</v>
      </c>
      <c r="H146" s="112">
        <v>163723.20000000001</v>
      </c>
      <c r="I146" s="112">
        <v>5225.2</v>
      </c>
      <c r="J146" s="112">
        <v>642787.30000000005</v>
      </c>
      <c r="K146" s="112">
        <v>205372.1</v>
      </c>
      <c r="L146" s="112">
        <v>1287104.3999999999</v>
      </c>
      <c r="M146" s="112">
        <v>688453</v>
      </c>
      <c r="N146" s="112">
        <v>20585.7</v>
      </c>
      <c r="O146" s="112">
        <v>750143.9</v>
      </c>
      <c r="P146" s="113">
        <v>317223.5</v>
      </c>
      <c r="Q146" s="112">
        <v>64501</v>
      </c>
      <c r="R146" s="112">
        <v>68327.899999999994</v>
      </c>
      <c r="S146" s="112">
        <v>184394.6</v>
      </c>
      <c r="T146" s="112">
        <v>6813.9</v>
      </c>
      <c r="U146" s="112">
        <v>5740312.9000000004</v>
      </c>
      <c r="V146" s="112">
        <v>5304640.0999999996</v>
      </c>
      <c r="W146" s="112">
        <v>1961986.6</v>
      </c>
      <c r="X146" s="112">
        <v>1614003.2</v>
      </c>
      <c r="Y146" s="112">
        <v>347983.4</v>
      </c>
      <c r="Z146" s="112">
        <v>171502.5</v>
      </c>
      <c r="AA146" s="112">
        <v>2251986.9</v>
      </c>
      <c r="AB146" s="112">
        <v>680129.5</v>
      </c>
      <c r="AC146" s="112">
        <v>1529195.7</v>
      </c>
      <c r="AD146" s="112">
        <v>5396.5</v>
      </c>
      <c r="AE146" s="112">
        <v>37265.199999999997</v>
      </c>
      <c r="AF146" s="112">
        <v>919164.1</v>
      </c>
      <c r="AG146" s="112">
        <v>725652.1</v>
      </c>
      <c r="AH146" s="112">
        <v>193512</v>
      </c>
      <c r="AI146" s="112">
        <v>435012.6</v>
      </c>
      <c r="AJ146" s="112">
        <v>63455.7</v>
      </c>
      <c r="AK146" s="112">
        <v>371556.9</v>
      </c>
      <c r="AL146" s="112">
        <v>10660.1</v>
      </c>
      <c r="AM146" s="112">
        <v>329948.40000000002</v>
      </c>
      <c r="AN146" s="112">
        <v>949.1</v>
      </c>
      <c r="AO146" s="112">
        <v>29999.3</v>
      </c>
      <c r="AP146" s="112">
        <v>0</v>
      </c>
      <c r="AQ146" s="112">
        <v>660.2</v>
      </c>
      <c r="AR146" s="113">
        <v>-733716.60000000056</v>
      </c>
      <c r="AS146" s="113">
        <v>-1224021.7999999998</v>
      </c>
      <c r="AT146" s="113">
        <v>-1652880.7000000002</v>
      </c>
      <c r="AU146" s="111">
        <v>-5.0595132300000003</v>
      </c>
      <c r="AV146" s="113">
        <v>-2.7321468573063612E-2</v>
      </c>
      <c r="AW146" s="112">
        <v>1652880.6726785316</v>
      </c>
      <c r="AX146" s="112">
        <v>1613834.2592207799</v>
      </c>
      <c r="AY146" s="114">
        <v>39046.413457751783</v>
      </c>
      <c r="AZ146" s="112">
        <v>12329979.870787239</v>
      </c>
      <c r="BA146" s="112">
        <v>3326321.2360860682</v>
      </c>
      <c r="BB146" s="114">
        <v>15656301.106873307</v>
      </c>
      <c r="BC146" s="110">
        <v>47.172849638256245</v>
      </c>
      <c r="BD146" s="110">
        <v>5.3766213435947119</v>
      </c>
      <c r="BE146" s="110">
        <v>7.5782036202242553</v>
      </c>
      <c r="BF146" s="115">
        <v>34.200621205088552</v>
      </c>
      <c r="BG146" s="135">
        <v>33189220.551510543</v>
      </c>
    </row>
    <row r="147" spans="1:59" ht="14.5" collapsed="1" x14ac:dyDescent="0.25">
      <c r="A147" s="101">
        <v>2017</v>
      </c>
      <c r="B147" s="99" t="s">
        <v>478</v>
      </c>
      <c r="C147" s="116">
        <v>570.49</v>
      </c>
      <c r="D147" s="117">
        <v>4745798.388479461</v>
      </c>
      <c r="E147" s="117">
        <v>4738744.119284031</v>
      </c>
      <c r="F147" s="117">
        <v>4390868.8308402104</v>
      </c>
      <c r="G147" s="118">
        <v>1104723.6534374501</v>
      </c>
      <c r="H147" s="117">
        <v>179187.91235863999</v>
      </c>
      <c r="I147" s="117">
        <v>5638.50952082</v>
      </c>
      <c r="J147" s="117">
        <v>698263.06505207997</v>
      </c>
      <c r="K147" s="117">
        <v>221634.16650591002</v>
      </c>
      <c r="L147" s="117">
        <v>1562063.0483265098</v>
      </c>
      <c r="M147" s="117">
        <v>755084.7966683202</v>
      </c>
      <c r="N147" s="117">
        <v>22140.5</v>
      </c>
      <c r="O147" s="117">
        <v>946856.84519508015</v>
      </c>
      <c r="P147" s="118">
        <v>347875.28844381997</v>
      </c>
      <c r="Q147" s="117">
        <v>71147.488061590004</v>
      </c>
      <c r="R147" s="117">
        <v>74944.112463030004</v>
      </c>
      <c r="S147" s="117">
        <v>201783.68791919999</v>
      </c>
      <c r="T147" s="117">
        <v>7054.2691954300008</v>
      </c>
      <c r="U147" s="117">
        <v>6764675.7914382918</v>
      </c>
      <c r="V147" s="117">
        <v>6114730.647223711</v>
      </c>
      <c r="W147" s="117">
        <v>2290203.5405186899</v>
      </c>
      <c r="X147" s="117">
        <v>1897242.22683296</v>
      </c>
      <c r="Y147" s="117">
        <v>392961.31368572998</v>
      </c>
      <c r="Z147" s="117">
        <v>217640.84282464004</v>
      </c>
      <c r="AA147" s="117">
        <v>2584538.7366388501</v>
      </c>
      <c r="AB147" s="117">
        <v>801193.03395747987</v>
      </c>
      <c r="AC147" s="117">
        <v>1731163.1392413299</v>
      </c>
      <c r="AD147" s="117">
        <v>5819.7733043300004</v>
      </c>
      <c r="AE147" s="117">
        <v>46362.790135709998</v>
      </c>
      <c r="AF147" s="117">
        <v>1022347.5272415301</v>
      </c>
      <c r="AG147" s="117">
        <v>828127.14892498008</v>
      </c>
      <c r="AH147" s="117">
        <v>194220.37831654999</v>
      </c>
      <c r="AI147" s="117">
        <v>649282.20180158003</v>
      </c>
      <c r="AJ147" s="117">
        <v>98445.710975390015</v>
      </c>
      <c r="AK147" s="117">
        <v>550836.49082618998</v>
      </c>
      <c r="AL147" s="117">
        <v>18580.314984969998</v>
      </c>
      <c r="AM147" s="117">
        <v>470275.79631274001</v>
      </c>
      <c r="AN147" s="117">
        <v>1568.7226663400002</v>
      </c>
      <c r="AO147" s="117">
        <v>60411.656862139993</v>
      </c>
      <c r="AP147" s="117">
        <v>0</v>
      </c>
      <c r="AQ147" s="117">
        <v>662.9</v>
      </c>
      <c r="AR147" s="118">
        <v>-996529.87571730092</v>
      </c>
      <c r="AS147" s="118">
        <v>-1375986.52793968</v>
      </c>
      <c r="AT147" s="118">
        <v>-2018877.4029588308</v>
      </c>
      <c r="AU147" s="116">
        <v>-6.1150643145702501</v>
      </c>
      <c r="AV147" s="118">
        <v>2224.3644828400575</v>
      </c>
      <c r="AW147" s="117">
        <v>2021101.7674416709</v>
      </c>
      <c r="AX147" s="117">
        <v>1959109.9855901902</v>
      </c>
      <c r="AY147" s="119">
        <v>61991.78185148078</v>
      </c>
      <c r="AZ147" s="117">
        <v>12692640.182747636</v>
      </c>
      <c r="BA147" s="117">
        <v>3373923.0970827513</v>
      </c>
      <c r="BB147" s="119">
        <v>16066563.279830387</v>
      </c>
      <c r="BC147" s="120">
        <v>48.408980424516621</v>
      </c>
      <c r="BD147" s="120">
        <v>3.8919653939813559</v>
      </c>
      <c r="BE147" s="120">
        <v>9.5981274168873512</v>
      </c>
      <c r="BF147" s="121">
        <v>35.575261036153584</v>
      </c>
      <c r="BG147" s="136">
        <v>33189220.551510543</v>
      </c>
    </row>
    <row r="148" spans="1:59" ht="14.5" hidden="1" outlineLevel="1" x14ac:dyDescent="0.25">
      <c r="A148" s="98"/>
      <c r="B148" s="99" t="s">
        <v>467</v>
      </c>
      <c r="C148" s="104">
        <v>572.05999999999995</v>
      </c>
      <c r="D148" s="105">
        <v>384518.9</v>
      </c>
      <c r="E148" s="105">
        <v>384518.9</v>
      </c>
      <c r="F148" s="105">
        <v>374171.2</v>
      </c>
      <c r="G148" s="106">
        <v>87880.2</v>
      </c>
      <c r="H148" s="105">
        <v>14618.5</v>
      </c>
      <c r="I148" s="105">
        <v>478</v>
      </c>
      <c r="J148" s="105">
        <v>57039</v>
      </c>
      <c r="K148" s="105">
        <v>15744.7</v>
      </c>
      <c r="L148" s="105">
        <v>101683.8</v>
      </c>
      <c r="M148" s="105">
        <v>80562.100000000006</v>
      </c>
      <c r="N148" s="105">
        <v>2155.4</v>
      </c>
      <c r="O148" s="105">
        <v>101889.7</v>
      </c>
      <c r="P148" s="106">
        <v>10347.699999999999</v>
      </c>
      <c r="Q148" s="105">
        <v>8031.9</v>
      </c>
      <c r="R148" s="105">
        <v>1985.9</v>
      </c>
      <c r="S148" s="105">
        <v>329.9</v>
      </c>
      <c r="T148" s="105">
        <v>0</v>
      </c>
      <c r="U148" s="105">
        <v>605524.80000000005</v>
      </c>
      <c r="V148" s="105">
        <v>599697</v>
      </c>
      <c r="W148" s="105">
        <v>287367.7</v>
      </c>
      <c r="X148" s="105">
        <v>261666.6</v>
      </c>
      <c r="Y148" s="105">
        <v>25701.1</v>
      </c>
      <c r="Z148" s="105">
        <v>3382.1</v>
      </c>
      <c r="AA148" s="105">
        <v>233385.2</v>
      </c>
      <c r="AB148" s="105">
        <v>57167.6</v>
      </c>
      <c r="AC148" s="105">
        <v>175375.8</v>
      </c>
      <c r="AD148" s="105">
        <v>841.8</v>
      </c>
      <c r="AE148" s="105">
        <v>0</v>
      </c>
      <c r="AF148" s="105">
        <v>75562</v>
      </c>
      <c r="AG148" s="105">
        <v>52647.3</v>
      </c>
      <c r="AH148" s="105">
        <v>22914.7</v>
      </c>
      <c r="AI148" s="105">
        <v>5827.8</v>
      </c>
      <c r="AJ148" s="105">
        <v>1665.5</v>
      </c>
      <c r="AK148" s="105">
        <v>4162.3</v>
      </c>
      <c r="AL148" s="105">
        <v>359.4</v>
      </c>
      <c r="AM148" s="105">
        <v>3802.8</v>
      </c>
      <c r="AN148" s="105">
        <v>0.1</v>
      </c>
      <c r="AO148" s="105">
        <v>0</v>
      </c>
      <c r="AP148" s="105">
        <v>0</v>
      </c>
      <c r="AQ148" s="105">
        <v>0</v>
      </c>
      <c r="AR148" s="106">
        <v>-145443.90000000002</v>
      </c>
      <c r="AS148" s="106">
        <v>-215178.09999999998</v>
      </c>
      <c r="AT148" s="106">
        <v>-221005.90000000002</v>
      </c>
      <c r="AU148" s="104">
        <v>-0.63160605999999997</v>
      </c>
      <c r="AV148" s="106">
        <v>-2.9103830456733704E-11</v>
      </c>
      <c r="AW148" s="105">
        <v>221005.9</v>
      </c>
      <c r="AX148" s="105">
        <v>219465.7</v>
      </c>
      <c r="AY148" s="107">
        <v>1540.2</v>
      </c>
      <c r="AZ148" s="105">
        <v>12824705.627474189</v>
      </c>
      <c r="BA148" s="112">
        <v>3388318.2134314948</v>
      </c>
      <c r="BB148" s="107">
        <v>16213023.840905683</v>
      </c>
      <c r="BC148" s="110">
        <v>46.405213786257619</v>
      </c>
      <c r="BD148" s="108">
        <v>3.7530588109269791</v>
      </c>
      <c r="BE148" s="108">
        <v>0.96243787207394316</v>
      </c>
      <c r="BF148" s="109">
        <v>27.175742013281624</v>
      </c>
      <c r="BG148" s="137">
        <v>34937935.887081265</v>
      </c>
    </row>
    <row r="149" spans="1:59" ht="14.5" hidden="1" outlineLevel="1" x14ac:dyDescent="0.25">
      <c r="A149" s="100"/>
      <c r="B149" s="99" t="s">
        <v>468</v>
      </c>
      <c r="C149" s="111">
        <v>570.11</v>
      </c>
      <c r="D149" s="112">
        <v>682883.1</v>
      </c>
      <c r="E149" s="112">
        <v>682883.1</v>
      </c>
      <c r="F149" s="112">
        <v>652464.4</v>
      </c>
      <c r="G149" s="113">
        <v>169022.9</v>
      </c>
      <c r="H149" s="112">
        <v>28250.400000000001</v>
      </c>
      <c r="I149" s="112">
        <v>898.5</v>
      </c>
      <c r="J149" s="112">
        <v>108728.6</v>
      </c>
      <c r="K149" s="112">
        <v>31145.4</v>
      </c>
      <c r="L149" s="112">
        <v>170574.5</v>
      </c>
      <c r="M149" s="112">
        <v>147215.1</v>
      </c>
      <c r="N149" s="112">
        <v>3571.4</v>
      </c>
      <c r="O149" s="112">
        <v>162080.5</v>
      </c>
      <c r="P149" s="113">
        <v>30418.7</v>
      </c>
      <c r="Q149" s="112">
        <v>13646.2</v>
      </c>
      <c r="R149" s="112">
        <v>4351</v>
      </c>
      <c r="S149" s="112">
        <v>12421.5</v>
      </c>
      <c r="T149" s="112">
        <v>0</v>
      </c>
      <c r="U149" s="112">
        <v>1030784.9</v>
      </c>
      <c r="V149" s="112">
        <v>1002406.8</v>
      </c>
      <c r="W149" s="112">
        <v>478477.3</v>
      </c>
      <c r="X149" s="112">
        <v>400882.9</v>
      </c>
      <c r="Y149" s="112">
        <v>77594.399999999994</v>
      </c>
      <c r="Z149" s="112">
        <v>14473.2</v>
      </c>
      <c r="AA149" s="112">
        <v>422280.8</v>
      </c>
      <c r="AB149" s="112">
        <v>117898.1</v>
      </c>
      <c r="AC149" s="112">
        <v>299272.90000000002</v>
      </c>
      <c r="AD149" s="112">
        <v>1246</v>
      </c>
      <c r="AE149" s="112">
        <v>3863.8</v>
      </c>
      <c r="AF149" s="112">
        <v>87175.5</v>
      </c>
      <c r="AG149" s="112">
        <v>63222.6</v>
      </c>
      <c r="AH149" s="112">
        <v>23952.9</v>
      </c>
      <c r="AI149" s="112">
        <v>28378.1</v>
      </c>
      <c r="AJ149" s="112">
        <v>4662.6000000000004</v>
      </c>
      <c r="AK149" s="112">
        <v>23715.5</v>
      </c>
      <c r="AL149" s="112">
        <v>2028.7</v>
      </c>
      <c r="AM149" s="112">
        <v>21473.5</v>
      </c>
      <c r="AN149" s="112">
        <v>0</v>
      </c>
      <c r="AO149" s="112">
        <v>213.3</v>
      </c>
      <c r="AP149" s="112">
        <v>0</v>
      </c>
      <c r="AQ149" s="112">
        <v>0</v>
      </c>
      <c r="AR149" s="113">
        <v>-260726.30000000005</v>
      </c>
      <c r="AS149" s="113">
        <v>-319523.70000000007</v>
      </c>
      <c r="AT149" s="113">
        <v>-347901.80000000005</v>
      </c>
      <c r="AU149" s="111">
        <v>-0.99425801000000003</v>
      </c>
      <c r="AV149" s="113">
        <v>-5.8207660913467407E-11</v>
      </c>
      <c r="AW149" s="112">
        <v>347901.8</v>
      </c>
      <c r="AX149" s="112">
        <v>339384.7</v>
      </c>
      <c r="AY149" s="114">
        <v>8517.1</v>
      </c>
      <c r="AZ149" s="112">
        <v>12964370.780340359</v>
      </c>
      <c r="BA149" s="112">
        <v>3383981.3214510889</v>
      </c>
      <c r="BB149" s="114">
        <v>16348352.101791447</v>
      </c>
      <c r="BC149" s="110">
        <v>46.792552813162764</v>
      </c>
      <c r="BD149" s="110">
        <v>1.4891587902502001</v>
      </c>
      <c r="BE149" s="110">
        <v>2.7530574031497745</v>
      </c>
      <c r="BF149" s="115">
        <v>26.143112175928678</v>
      </c>
      <c r="BG149" s="135">
        <v>34937935.887081265</v>
      </c>
    </row>
    <row r="150" spans="1:59" ht="14.5" hidden="1" outlineLevel="1" x14ac:dyDescent="0.25">
      <c r="A150" s="100"/>
      <c r="B150" s="99" t="s">
        <v>469</v>
      </c>
      <c r="C150" s="111">
        <v>566.66999999999996</v>
      </c>
      <c r="D150" s="112">
        <v>1180127.8999999999</v>
      </c>
      <c r="E150" s="112">
        <v>1179610</v>
      </c>
      <c r="F150" s="112">
        <v>1114474.1000000001</v>
      </c>
      <c r="G150" s="113">
        <v>258113.8</v>
      </c>
      <c r="H150" s="112">
        <v>41428.300000000003</v>
      </c>
      <c r="I150" s="112">
        <v>1362.7</v>
      </c>
      <c r="J150" s="112">
        <v>164849.79999999999</v>
      </c>
      <c r="K150" s="112">
        <v>50473</v>
      </c>
      <c r="L150" s="112">
        <v>416444.1</v>
      </c>
      <c r="M150" s="112">
        <v>209252.8</v>
      </c>
      <c r="N150" s="112">
        <v>5251.1</v>
      </c>
      <c r="O150" s="112">
        <v>225412.3</v>
      </c>
      <c r="P150" s="113">
        <v>65135.9</v>
      </c>
      <c r="Q150" s="112">
        <v>19769.7</v>
      </c>
      <c r="R150" s="112">
        <v>6885.6</v>
      </c>
      <c r="S150" s="112">
        <v>38480.6</v>
      </c>
      <c r="T150" s="112">
        <v>517.9</v>
      </c>
      <c r="U150" s="112">
        <v>1705840</v>
      </c>
      <c r="V150" s="112">
        <v>1633658.8</v>
      </c>
      <c r="W150" s="112">
        <v>644798.4</v>
      </c>
      <c r="X150" s="112">
        <v>540906.5</v>
      </c>
      <c r="Y150" s="112">
        <v>103891.9</v>
      </c>
      <c r="Z150" s="112">
        <v>28834.2</v>
      </c>
      <c r="AA150" s="112">
        <v>637395.6</v>
      </c>
      <c r="AB150" s="112">
        <v>179585.9</v>
      </c>
      <c r="AC150" s="112">
        <v>444615.2</v>
      </c>
      <c r="AD150" s="112">
        <v>1428.9</v>
      </c>
      <c r="AE150" s="112">
        <v>11765.6</v>
      </c>
      <c r="AF150" s="112">
        <v>322630.59999999998</v>
      </c>
      <c r="AG150" s="112">
        <v>247166.5</v>
      </c>
      <c r="AH150" s="112">
        <v>75464.100000000006</v>
      </c>
      <c r="AI150" s="112">
        <v>72181.2</v>
      </c>
      <c r="AJ150" s="112">
        <v>7610.1</v>
      </c>
      <c r="AK150" s="112">
        <v>64571.1</v>
      </c>
      <c r="AL150" s="112">
        <v>3043</v>
      </c>
      <c r="AM150" s="112">
        <v>59893.9</v>
      </c>
      <c r="AN150" s="112">
        <v>0</v>
      </c>
      <c r="AO150" s="112">
        <v>1634.2</v>
      </c>
      <c r="AP150" s="112">
        <v>0</v>
      </c>
      <c r="AQ150" s="112">
        <v>0</v>
      </c>
      <c r="AR150" s="113">
        <v>-203081.5</v>
      </c>
      <c r="AS150" s="113">
        <v>-454048.80000000005</v>
      </c>
      <c r="AT150" s="113">
        <v>-525712.10000000009</v>
      </c>
      <c r="AU150" s="111">
        <v>-1.5024166699999999</v>
      </c>
      <c r="AV150" s="113">
        <v>673.29999999993015</v>
      </c>
      <c r="AW150" s="112">
        <v>526385.4</v>
      </c>
      <c r="AX150" s="112">
        <v>528795.30000000005</v>
      </c>
      <c r="AY150" s="114">
        <v>-2409.9</v>
      </c>
      <c r="AZ150" s="112">
        <v>13468222.983738903</v>
      </c>
      <c r="BA150" s="112">
        <v>3353177.8875834011</v>
      </c>
      <c r="BB150" s="114">
        <v>16821400.871322304</v>
      </c>
      <c r="BC150" s="110">
        <v>48.146521665414774</v>
      </c>
      <c r="BD150" s="110">
        <v>-0.88232968580149729</v>
      </c>
      <c r="BE150" s="110">
        <v>4.2314167800028137</v>
      </c>
      <c r="BF150" s="115">
        <v>37.36687106501622</v>
      </c>
      <c r="BG150" s="135">
        <v>34937935.887081265</v>
      </c>
    </row>
    <row r="151" spans="1:59" ht="14.5" hidden="1" outlineLevel="1" x14ac:dyDescent="0.25">
      <c r="A151" s="100"/>
      <c r="B151" s="99" t="s">
        <v>470</v>
      </c>
      <c r="C151" s="111">
        <v>566.45000000000005</v>
      </c>
      <c r="D151" s="112">
        <v>1572955.9</v>
      </c>
      <c r="E151" s="112">
        <v>1571485.7</v>
      </c>
      <c r="F151" s="112">
        <v>1465359.4</v>
      </c>
      <c r="G151" s="113">
        <v>351304</v>
      </c>
      <c r="H151" s="112">
        <v>55404.5</v>
      </c>
      <c r="I151" s="112">
        <v>1843.4</v>
      </c>
      <c r="J151" s="112">
        <v>224759.2</v>
      </c>
      <c r="K151" s="112">
        <v>69296.899999999994</v>
      </c>
      <c r="L151" s="112">
        <v>509450.9</v>
      </c>
      <c r="M151" s="112">
        <v>274866.40000000002</v>
      </c>
      <c r="N151" s="112">
        <v>12013.6</v>
      </c>
      <c r="O151" s="112">
        <v>317724.5</v>
      </c>
      <c r="P151" s="113">
        <v>106126.29999999999</v>
      </c>
      <c r="Q151" s="112">
        <v>26041.599999999999</v>
      </c>
      <c r="R151" s="112">
        <v>11777.8</v>
      </c>
      <c r="S151" s="112">
        <v>68306.899999999994</v>
      </c>
      <c r="T151" s="112">
        <v>1470.2</v>
      </c>
      <c r="U151" s="112">
        <v>2243516.0227206801</v>
      </c>
      <c r="V151" s="112">
        <v>2138029.7901412002</v>
      </c>
      <c r="W151" s="112">
        <v>825654.0688487601</v>
      </c>
      <c r="X151" s="112">
        <v>681530.54440539004</v>
      </c>
      <c r="Y151" s="112">
        <v>144123.52444337</v>
      </c>
      <c r="Z151" s="112">
        <v>46655.6</v>
      </c>
      <c r="AA151" s="112">
        <v>857220.90514172008</v>
      </c>
      <c r="AB151" s="112">
        <v>252061.05761725997</v>
      </c>
      <c r="AC151" s="112">
        <v>591208.50004997</v>
      </c>
      <c r="AD151" s="112">
        <v>2185.7619744900007</v>
      </c>
      <c r="AE151" s="112">
        <v>11765.585500000001</v>
      </c>
      <c r="AF151" s="112">
        <v>408499.20000000001</v>
      </c>
      <c r="AG151" s="112">
        <v>310756.5</v>
      </c>
      <c r="AH151" s="112">
        <v>97742.7</v>
      </c>
      <c r="AI151" s="112">
        <v>104813.1</v>
      </c>
      <c r="AJ151" s="112">
        <v>13403.214911919998</v>
      </c>
      <c r="AK151" s="112">
        <v>91409.87761707</v>
      </c>
      <c r="AL151" s="112">
        <v>4049.0332119999998</v>
      </c>
      <c r="AM151" s="112">
        <v>84165.384669120001</v>
      </c>
      <c r="AN151" s="112">
        <v>0</v>
      </c>
      <c r="AO151" s="112">
        <v>3195.4597359499999</v>
      </c>
      <c r="AP151" s="112">
        <v>0</v>
      </c>
      <c r="AQ151" s="112">
        <v>673.14005049000002</v>
      </c>
      <c r="AR151" s="113">
        <v>-262060.92272068025</v>
      </c>
      <c r="AS151" s="113">
        <v>-566544.09014120023</v>
      </c>
      <c r="AT151" s="113">
        <v>-670560.1227206802</v>
      </c>
      <c r="AU151" s="111">
        <v>-1.91444975</v>
      </c>
      <c r="AV151" s="113">
        <v>-0.12765629298519343</v>
      </c>
      <c r="AW151" s="112">
        <v>670559.99506438721</v>
      </c>
      <c r="AX151" s="112">
        <v>680692.98373035796</v>
      </c>
      <c r="AY151" s="114">
        <v>-10132.988665970761</v>
      </c>
      <c r="AZ151" s="112">
        <v>13415649.186708795</v>
      </c>
      <c r="BA151" s="112">
        <v>3342653.4994423245</v>
      </c>
      <c r="BB151" s="114">
        <v>16758302.686151119</v>
      </c>
      <c r="BC151" s="110">
        <v>47.965920884146193</v>
      </c>
      <c r="BD151" s="110">
        <v>4.1379420485468277</v>
      </c>
      <c r="BE151" s="110">
        <v>4.6718231088403215</v>
      </c>
      <c r="BF151" s="115">
        <v>34.766276450678248</v>
      </c>
      <c r="BG151" s="135">
        <v>34937935.887081265</v>
      </c>
    </row>
    <row r="152" spans="1:59" ht="14.5" hidden="1" outlineLevel="1" x14ac:dyDescent="0.25">
      <c r="A152" s="100"/>
      <c r="B152" s="99" t="s">
        <v>471</v>
      </c>
      <c r="C152" s="111">
        <v>568.95000000000005</v>
      </c>
      <c r="D152" s="112">
        <v>1892988.4</v>
      </c>
      <c r="E152" s="112">
        <v>1891518.2</v>
      </c>
      <c r="F152" s="112">
        <v>1733659.2</v>
      </c>
      <c r="G152" s="113">
        <v>442436.1</v>
      </c>
      <c r="H152" s="112">
        <v>69120</v>
      </c>
      <c r="I152" s="112">
        <v>2343.6</v>
      </c>
      <c r="J152" s="112">
        <v>284736.59999999998</v>
      </c>
      <c r="K152" s="112">
        <v>86235.9</v>
      </c>
      <c r="L152" s="112">
        <v>566018.69999999995</v>
      </c>
      <c r="M152" s="112">
        <v>336543.8</v>
      </c>
      <c r="N152" s="112">
        <v>12815.1</v>
      </c>
      <c r="O152" s="112">
        <v>375845.5</v>
      </c>
      <c r="P152" s="113">
        <v>157859</v>
      </c>
      <c r="Q152" s="112">
        <v>31976.3</v>
      </c>
      <c r="R152" s="112">
        <v>34460.5</v>
      </c>
      <c r="S152" s="112">
        <v>91422.2</v>
      </c>
      <c r="T152" s="112">
        <v>1470.2</v>
      </c>
      <c r="U152" s="112">
        <v>2788881.3333538501</v>
      </c>
      <c r="V152" s="112">
        <v>2617794.5</v>
      </c>
      <c r="W152" s="112">
        <v>999226.7</v>
      </c>
      <c r="X152" s="112">
        <v>824280.6</v>
      </c>
      <c r="Y152" s="112">
        <v>174946.1</v>
      </c>
      <c r="Z152" s="112">
        <v>63891.3</v>
      </c>
      <c r="AA152" s="112">
        <v>1077263.0821602601</v>
      </c>
      <c r="AB152" s="112">
        <v>316386.05652042001</v>
      </c>
      <c r="AC152" s="112">
        <v>744213.79427442979</v>
      </c>
      <c r="AD152" s="112">
        <v>2337.8658654099995</v>
      </c>
      <c r="AE152" s="112">
        <v>14325.3655</v>
      </c>
      <c r="AF152" s="112">
        <v>477413.3</v>
      </c>
      <c r="AG152" s="112">
        <v>379071.3</v>
      </c>
      <c r="AH152" s="112">
        <v>98342</v>
      </c>
      <c r="AI152" s="112">
        <v>170413.9</v>
      </c>
      <c r="AJ152" s="112">
        <v>16924.652173070001</v>
      </c>
      <c r="AK152" s="112">
        <v>153489.18116464998</v>
      </c>
      <c r="AL152" s="112">
        <v>5260.4798289999999</v>
      </c>
      <c r="AM152" s="112">
        <v>137862.26459732</v>
      </c>
      <c r="AN152" s="112">
        <v>0</v>
      </c>
      <c r="AO152" s="112">
        <v>10366.436738329998</v>
      </c>
      <c r="AP152" s="112">
        <v>0</v>
      </c>
      <c r="AQ152" s="112">
        <v>673.14005049000002</v>
      </c>
      <c r="AR152" s="113">
        <v>-418479.63335385034</v>
      </c>
      <c r="AS152" s="113">
        <v>-726276.3</v>
      </c>
      <c r="AT152" s="113">
        <v>-895892.93335385015</v>
      </c>
      <c r="AU152" s="111">
        <v>-2.5584221</v>
      </c>
      <c r="AV152" s="113">
        <v>-3.3353850129060447E-2</v>
      </c>
      <c r="AW152" s="112">
        <v>895892.9</v>
      </c>
      <c r="AX152" s="112">
        <v>904693.7</v>
      </c>
      <c r="AY152" s="114">
        <v>-8800.7999999999993</v>
      </c>
      <c r="AZ152" s="112">
        <v>13681953.105914332</v>
      </c>
      <c r="BA152" s="112">
        <v>3358214.2032604064</v>
      </c>
      <c r="BB152" s="114">
        <v>17040167.309174739</v>
      </c>
      <c r="BC152" s="110">
        <v>48.772678970641628</v>
      </c>
      <c r="BD152" s="110">
        <v>1.9927789915122229</v>
      </c>
      <c r="BE152" s="110">
        <v>6.1104751199673251</v>
      </c>
      <c r="BF152" s="115">
        <v>32.648787028038726</v>
      </c>
      <c r="BG152" s="135">
        <v>34937935.887081265</v>
      </c>
    </row>
    <row r="153" spans="1:59" ht="14.5" hidden="1" outlineLevel="1" x14ac:dyDescent="0.25">
      <c r="A153" s="100"/>
      <c r="B153" s="99" t="s">
        <v>472</v>
      </c>
      <c r="C153" s="111">
        <v>567.75</v>
      </c>
      <c r="D153" s="112">
        <v>2343379.2000000002</v>
      </c>
      <c r="E153" s="112">
        <v>2341909</v>
      </c>
      <c r="F153" s="112">
        <v>2151718.9</v>
      </c>
      <c r="G153" s="113">
        <v>523559.19999999995</v>
      </c>
      <c r="H153" s="112">
        <v>81937.7</v>
      </c>
      <c r="I153" s="112">
        <v>2768.4</v>
      </c>
      <c r="J153" s="112">
        <v>337968.8</v>
      </c>
      <c r="K153" s="112">
        <v>100884.3</v>
      </c>
      <c r="L153" s="112">
        <v>777257.5</v>
      </c>
      <c r="M153" s="112">
        <v>396870.5</v>
      </c>
      <c r="N153" s="112">
        <v>13857.9</v>
      </c>
      <c r="O153" s="112">
        <v>440173.8</v>
      </c>
      <c r="P153" s="113">
        <v>190190.1</v>
      </c>
      <c r="Q153" s="112">
        <v>37740.800000000003</v>
      </c>
      <c r="R153" s="112">
        <v>37543.699999999997</v>
      </c>
      <c r="S153" s="112">
        <v>114905.60000000001</v>
      </c>
      <c r="T153" s="112">
        <v>1470.2</v>
      </c>
      <c r="U153" s="112">
        <v>3336930.2</v>
      </c>
      <c r="V153" s="112">
        <v>3149017.6</v>
      </c>
      <c r="W153" s="112">
        <v>1170794.8</v>
      </c>
      <c r="X153" s="112">
        <v>964976</v>
      </c>
      <c r="Y153" s="112">
        <v>205818.8</v>
      </c>
      <c r="Z153" s="112">
        <v>83100.899999999994</v>
      </c>
      <c r="AA153" s="112">
        <v>1296581.6000000001</v>
      </c>
      <c r="AB153" s="112">
        <v>382268.8</v>
      </c>
      <c r="AC153" s="112">
        <v>897201.7</v>
      </c>
      <c r="AD153" s="112">
        <v>2785.7</v>
      </c>
      <c r="AE153" s="112">
        <v>14325.4</v>
      </c>
      <c r="AF153" s="112">
        <v>598540.30000000005</v>
      </c>
      <c r="AG153" s="112">
        <v>499454.3</v>
      </c>
      <c r="AH153" s="112">
        <v>99086</v>
      </c>
      <c r="AI153" s="112">
        <v>187239.5</v>
      </c>
      <c r="AJ153" s="112">
        <v>21128.3</v>
      </c>
      <c r="AK153" s="112">
        <v>166111.20000000001</v>
      </c>
      <c r="AL153" s="112">
        <v>6655.5</v>
      </c>
      <c r="AM153" s="112">
        <v>146489.60000000001</v>
      </c>
      <c r="AN153" s="112">
        <v>413</v>
      </c>
      <c r="AO153" s="112">
        <v>12553.1</v>
      </c>
      <c r="AP153" s="112">
        <v>0</v>
      </c>
      <c r="AQ153" s="112">
        <v>673.1</v>
      </c>
      <c r="AR153" s="113">
        <v>-395010.70000000019</v>
      </c>
      <c r="AS153" s="113">
        <v>-807108.60000000009</v>
      </c>
      <c r="AT153" s="113">
        <v>-993551</v>
      </c>
      <c r="AU153" s="111">
        <v>-2.8394392900000001</v>
      </c>
      <c r="AV153" s="113">
        <v>0</v>
      </c>
      <c r="AW153" s="112">
        <v>993551</v>
      </c>
      <c r="AX153" s="112">
        <v>993250.7</v>
      </c>
      <c r="AY153" s="114">
        <v>300.3</v>
      </c>
      <c r="AZ153" s="112">
        <v>13810548.345271477</v>
      </c>
      <c r="BA153" s="112">
        <v>3348555.9386659469</v>
      </c>
      <c r="BB153" s="114">
        <v>17159104.283937424</v>
      </c>
      <c r="BC153" s="110">
        <v>49.113102558191528</v>
      </c>
      <c r="BD153" s="110">
        <v>1.485032456105162</v>
      </c>
      <c r="BE153" s="110">
        <v>5.611130253788347</v>
      </c>
      <c r="BF153" s="115">
        <v>36.122632003650665</v>
      </c>
      <c r="BG153" s="135">
        <v>34937935.887081265</v>
      </c>
    </row>
    <row r="154" spans="1:59" ht="14.5" hidden="1" outlineLevel="1" x14ac:dyDescent="0.25">
      <c r="A154" s="100"/>
      <c r="B154" s="99" t="s">
        <v>473</v>
      </c>
      <c r="C154" s="111">
        <v>568.5</v>
      </c>
      <c r="D154" s="112">
        <v>2698092.6</v>
      </c>
      <c r="E154" s="112">
        <v>2696622.4</v>
      </c>
      <c r="F154" s="112">
        <v>2478416.7999999998</v>
      </c>
      <c r="G154" s="113">
        <v>612075.6</v>
      </c>
      <c r="H154" s="112">
        <v>95583.5</v>
      </c>
      <c r="I154" s="112">
        <v>3247.2</v>
      </c>
      <c r="J154" s="112">
        <v>397342.8</v>
      </c>
      <c r="K154" s="112">
        <v>115902.1</v>
      </c>
      <c r="L154" s="112">
        <v>877511.1</v>
      </c>
      <c r="M154" s="112">
        <v>457944</v>
      </c>
      <c r="N154" s="112">
        <v>14560.5</v>
      </c>
      <c r="O154" s="112">
        <v>516325.6</v>
      </c>
      <c r="P154" s="113">
        <v>218205.6</v>
      </c>
      <c r="Q154" s="112">
        <v>44603.1</v>
      </c>
      <c r="R154" s="112">
        <v>40917.5</v>
      </c>
      <c r="S154" s="112">
        <v>132685</v>
      </c>
      <c r="T154" s="112">
        <v>1470.2</v>
      </c>
      <c r="U154" s="112">
        <v>3851985.8</v>
      </c>
      <c r="V154" s="112">
        <v>3617754.9</v>
      </c>
      <c r="W154" s="112">
        <v>1343245.8</v>
      </c>
      <c r="X154" s="112">
        <v>1106474.6000000001</v>
      </c>
      <c r="Y154" s="112">
        <v>236771.20000000001</v>
      </c>
      <c r="Z154" s="112">
        <v>100177.5</v>
      </c>
      <c r="AA154" s="112">
        <v>1517431.3</v>
      </c>
      <c r="AB154" s="112">
        <v>455684</v>
      </c>
      <c r="AC154" s="112">
        <v>1044509.2</v>
      </c>
      <c r="AD154" s="112">
        <v>2912.7</v>
      </c>
      <c r="AE154" s="112">
        <v>14325.4</v>
      </c>
      <c r="AF154" s="112">
        <v>656900.30000000005</v>
      </c>
      <c r="AG154" s="112">
        <v>534981.30000000005</v>
      </c>
      <c r="AH154" s="112">
        <v>121919</v>
      </c>
      <c r="AI154" s="112">
        <v>233557.8</v>
      </c>
      <c r="AJ154" s="112">
        <v>24232.1</v>
      </c>
      <c r="AK154" s="112">
        <v>209325.7</v>
      </c>
      <c r="AL154" s="112">
        <v>7709.6</v>
      </c>
      <c r="AM154" s="112">
        <v>187389.9</v>
      </c>
      <c r="AN154" s="112">
        <v>413</v>
      </c>
      <c r="AO154" s="112">
        <v>13813.2</v>
      </c>
      <c r="AP154" s="112">
        <v>0</v>
      </c>
      <c r="AQ154" s="112">
        <v>673.1</v>
      </c>
      <c r="AR154" s="113">
        <v>-496992.89999999991</v>
      </c>
      <c r="AS154" s="113">
        <v>-921132.5</v>
      </c>
      <c r="AT154" s="113">
        <v>-1153893.1999999997</v>
      </c>
      <c r="AU154" s="111">
        <v>-3.2976763999999998</v>
      </c>
      <c r="AV154" s="113">
        <v>-1.1999999997206032</v>
      </c>
      <c r="AW154" s="112">
        <v>1153892</v>
      </c>
      <c r="AX154" s="112">
        <v>1148914</v>
      </c>
      <c r="AY154" s="114">
        <v>4978</v>
      </c>
      <c r="AZ154" s="112">
        <v>13834525.588400945</v>
      </c>
      <c r="BA154" s="112">
        <v>3355780.3033654559</v>
      </c>
      <c r="BB154" s="114">
        <v>17190305.891766399</v>
      </c>
      <c r="BC154" s="110">
        <v>49.20240837159109</v>
      </c>
      <c r="BD154" s="110">
        <v>2.5751059900990692</v>
      </c>
      <c r="BE154" s="110">
        <v>6.0633089561233584</v>
      </c>
      <c r="BF154" s="115">
        <v>35.406114903675608</v>
      </c>
      <c r="BG154" s="135">
        <v>34937935.887081265</v>
      </c>
    </row>
    <row r="155" spans="1:59" ht="14.5" hidden="1" outlineLevel="1" x14ac:dyDescent="0.25">
      <c r="A155" s="100"/>
      <c r="B155" s="99" t="s">
        <v>474</v>
      </c>
      <c r="C155" s="111">
        <v>578.54</v>
      </c>
      <c r="D155" s="112">
        <v>3009285.8</v>
      </c>
      <c r="E155" s="112">
        <v>3007815.6</v>
      </c>
      <c r="F155" s="112">
        <v>2758457.1</v>
      </c>
      <c r="G155" s="113">
        <v>697885.79999999993</v>
      </c>
      <c r="H155" s="112">
        <v>109873</v>
      </c>
      <c r="I155" s="112">
        <v>3694.7</v>
      </c>
      <c r="J155" s="112">
        <v>455025.4</v>
      </c>
      <c r="K155" s="112">
        <v>129292.7</v>
      </c>
      <c r="L155" s="112">
        <v>948100.3</v>
      </c>
      <c r="M155" s="112">
        <v>520369</v>
      </c>
      <c r="N155" s="112">
        <v>15293.8</v>
      </c>
      <c r="O155" s="112">
        <v>576808.19999999995</v>
      </c>
      <c r="P155" s="113">
        <v>249358.5</v>
      </c>
      <c r="Q155" s="112">
        <v>50922.8</v>
      </c>
      <c r="R155" s="112">
        <v>44005.4</v>
      </c>
      <c r="S155" s="112">
        <v>154430.29999999999</v>
      </c>
      <c r="T155" s="112">
        <v>1470.2</v>
      </c>
      <c r="U155" s="112">
        <v>4305978.3</v>
      </c>
      <c r="V155" s="112">
        <v>4047240.9</v>
      </c>
      <c r="W155" s="112">
        <v>1511501.2</v>
      </c>
      <c r="X155" s="112">
        <v>1248525.3999999999</v>
      </c>
      <c r="Y155" s="112">
        <v>262975.8</v>
      </c>
      <c r="Z155" s="112">
        <v>120981.9</v>
      </c>
      <c r="AA155" s="112">
        <v>1737063.9</v>
      </c>
      <c r="AB155" s="112">
        <v>519892.2</v>
      </c>
      <c r="AC155" s="112">
        <v>1197051.2</v>
      </c>
      <c r="AD155" s="112">
        <v>3797.9</v>
      </c>
      <c r="AE155" s="112">
        <v>16322.6</v>
      </c>
      <c r="AF155" s="112">
        <v>677693.9</v>
      </c>
      <c r="AG155" s="112">
        <v>551656.1</v>
      </c>
      <c r="AH155" s="112">
        <v>126037.8</v>
      </c>
      <c r="AI155" s="112">
        <v>258064.3</v>
      </c>
      <c r="AJ155" s="112">
        <v>28790.9</v>
      </c>
      <c r="AK155" s="112">
        <v>229273.4</v>
      </c>
      <c r="AL155" s="112">
        <v>7739.7</v>
      </c>
      <c r="AM155" s="112">
        <v>201398</v>
      </c>
      <c r="AN155" s="112">
        <v>413</v>
      </c>
      <c r="AO155" s="112">
        <v>19722.7</v>
      </c>
      <c r="AP155" s="112">
        <v>0</v>
      </c>
      <c r="AQ155" s="112">
        <v>673.1</v>
      </c>
      <c r="AR155" s="113">
        <v>-618998.60000000009</v>
      </c>
      <c r="AS155" s="113">
        <v>-1039425.2999999998</v>
      </c>
      <c r="AT155" s="113">
        <v>-1296692.5</v>
      </c>
      <c r="AU155" s="111">
        <v>-3.7057781900000002</v>
      </c>
      <c r="AV155" s="113">
        <v>0.19999999995343387</v>
      </c>
      <c r="AW155" s="112">
        <v>1296692.7</v>
      </c>
      <c r="AX155" s="112">
        <v>1294899.3999999999</v>
      </c>
      <c r="AY155" s="114">
        <v>1793.3</v>
      </c>
      <c r="AZ155" s="112">
        <v>13988804.653934363</v>
      </c>
      <c r="BA155" s="112">
        <v>3412077.7425657455</v>
      </c>
      <c r="BB155" s="114">
        <v>17400882.396500111</v>
      </c>
      <c r="BC155" s="110">
        <v>49.805124300243229</v>
      </c>
      <c r="BD155" s="110">
        <v>2.6630755142086793</v>
      </c>
      <c r="BE155" s="110">
        <v>5.9931630403246574</v>
      </c>
      <c r="BF155" s="115">
        <v>34.370674098937407</v>
      </c>
      <c r="BG155" s="135">
        <v>34937935.887081265</v>
      </c>
    </row>
    <row r="156" spans="1:59" ht="14.5" hidden="1" outlineLevel="1" x14ac:dyDescent="0.25">
      <c r="A156" s="100"/>
      <c r="B156" s="99" t="s">
        <v>475</v>
      </c>
      <c r="C156" s="111">
        <v>584</v>
      </c>
      <c r="D156" s="112">
        <v>3424118.8</v>
      </c>
      <c r="E156" s="112">
        <v>3422648.6</v>
      </c>
      <c r="F156" s="112">
        <v>3157138.7</v>
      </c>
      <c r="G156" s="113">
        <v>775312.2</v>
      </c>
      <c r="H156" s="112">
        <v>121654.3</v>
      </c>
      <c r="I156" s="112">
        <v>4062.3</v>
      </c>
      <c r="J156" s="112">
        <v>504532.1</v>
      </c>
      <c r="K156" s="112">
        <v>145063.5</v>
      </c>
      <c r="L156" s="112">
        <v>1146918.8999999999</v>
      </c>
      <c r="M156" s="112">
        <v>583130</v>
      </c>
      <c r="N156" s="112">
        <v>16088.9</v>
      </c>
      <c r="O156" s="112">
        <v>635688.69999999995</v>
      </c>
      <c r="P156" s="113">
        <v>265509.90000000002</v>
      </c>
      <c r="Q156" s="112">
        <v>56809.1</v>
      </c>
      <c r="R156" s="112">
        <v>45436.7</v>
      </c>
      <c r="S156" s="112">
        <v>163264.1</v>
      </c>
      <c r="T156" s="112">
        <v>1470.2</v>
      </c>
      <c r="U156" s="112">
        <v>4971976.7</v>
      </c>
      <c r="V156" s="112">
        <v>4671129.8</v>
      </c>
      <c r="W156" s="112">
        <v>1689996.8</v>
      </c>
      <c r="X156" s="112">
        <v>1391543.3</v>
      </c>
      <c r="Y156" s="112">
        <v>298453.5</v>
      </c>
      <c r="Z156" s="112">
        <v>136291.6</v>
      </c>
      <c r="AA156" s="112">
        <v>1954426.7</v>
      </c>
      <c r="AB156" s="112">
        <v>586097.69999999995</v>
      </c>
      <c r="AC156" s="112">
        <v>1347766.6</v>
      </c>
      <c r="AD156" s="112">
        <v>4239.8</v>
      </c>
      <c r="AE156" s="112">
        <v>16322.6</v>
      </c>
      <c r="AF156" s="112">
        <v>890414.7</v>
      </c>
      <c r="AG156" s="112">
        <v>737803.9</v>
      </c>
      <c r="AH156" s="112">
        <v>152610.79999999999</v>
      </c>
      <c r="AI156" s="112">
        <v>300173.8</v>
      </c>
      <c r="AJ156" s="112">
        <v>34383.1</v>
      </c>
      <c r="AK156" s="112">
        <v>265790.7</v>
      </c>
      <c r="AL156" s="112">
        <v>9815.7000000000007</v>
      </c>
      <c r="AM156" s="112">
        <v>233258.3</v>
      </c>
      <c r="AN156" s="112">
        <v>413</v>
      </c>
      <c r="AO156" s="112">
        <v>22303.7</v>
      </c>
      <c r="AP156" s="112">
        <v>0</v>
      </c>
      <c r="AQ156" s="112">
        <v>673.1</v>
      </c>
      <c r="AR156" s="113">
        <v>-657443.20000000019</v>
      </c>
      <c r="AS156" s="113">
        <v>-1248481.1999999997</v>
      </c>
      <c r="AT156" s="113">
        <v>-1547857.9000000004</v>
      </c>
      <c r="AU156" s="111">
        <v>-4.4235761699999996</v>
      </c>
      <c r="AV156" s="113">
        <v>-4.6566128730773926E-10</v>
      </c>
      <c r="AW156" s="112">
        <v>1547857.9</v>
      </c>
      <c r="AX156" s="112">
        <v>1548643.6</v>
      </c>
      <c r="AY156" s="114">
        <v>-785.7</v>
      </c>
      <c r="AZ156" s="112">
        <v>14650050.549797703</v>
      </c>
      <c r="BA156" s="112">
        <v>3440326.1483980529</v>
      </c>
      <c r="BB156" s="114">
        <v>18090376.698195755</v>
      </c>
      <c r="BC156" s="110">
        <v>51.77860751895448</v>
      </c>
      <c r="BD156" s="110">
        <v>1.2405862913922094</v>
      </c>
      <c r="BE156" s="110">
        <v>6.0373130871671217</v>
      </c>
      <c r="BF156" s="115">
        <v>36.327795798138354</v>
      </c>
      <c r="BG156" s="135">
        <v>34937935.887081265</v>
      </c>
    </row>
    <row r="157" spans="1:59" ht="14.5" hidden="1" outlineLevel="1" x14ac:dyDescent="0.25">
      <c r="A157" s="100"/>
      <c r="B157" s="99" t="s">
        <v>476</v>
      </c>
      <c r="C157" s="111">
        <v>620.95000000000005</v>
      </c>
      <c r="D157" s="112">
        <v>3787154.6</v>
      </c>
      <c r="E157" s="112">
        <v>3785684.4</v>
      </c>
      <c r="F157" s="112">
        <v>3495889</v>
      </c>
      <c r="G157" s="113">
        <v>883739.3</v>
      </c>
      <c r="H157" s="112">
        <v>139381</v>
      </c>
      <c r="I157" s="112">
        <v>4546</v>
      </c>
      <c r="J157" s="112">
        <v>574781.6</v>
      </c>
      <c r="K157" s="112">
        <v>165030.70000000001</v>
      </c>
      <c r="L157" s="112">
        <v>1254870.8999999999</v>
      </c>
      <c r="M157" s="112">
        <v>644745.9</v>
      </c>
      <c r="N157" s="112">
        <v>16832.5</v>
      </c>
      <c r="O157" s="112">
        <v>695700.4</v>
      </c>
      <c r="P157" s="113">
        <v>289795.40000000002</v>
      </c>
      <c r="Q157" s="112">
        <v>63733.8</v>
      </c>
      <c r="R157" s="112">
        <v>47949.599999999999</v>
      </c>
      <c r="S157" s="112">
        <v>178112</v>
      </c>
      <c r="T157" s="112">
        <v>1470.2</v>
      </c>
      <c r="U157" s="112">
        <v>5546413.4000000004</v>
      </c>
      <c r="V157" s="112">
        <v>5218470.5</v>
      </c>
      <c r="W157" s="112">
        <v>1876491.7</v>
      </c>
      <c r="X157" s="112">
        <v>1553184.1</v>
      </c>
      <c r="Y157" s="112">
        <v>323307.59999999998</v>
      </c>
      <c r="Z157" s="112">
        <v>155589.29999999999</v>
      </c>
      <c r="AA157" s="112">
        <v>2157518.7999999998</v>
      </c>
      <c r="AB157" s="112">
        <v>650629.4</v>
      </c>
      <c r="AC157" s="112">
        <v>1484448.2</v>
      </c>
      <c r="AD157" s="112">
        <v>4836</v>
      </c>
      <c r="AE157" s="112">
        <v>17605.2</v>
      </c>
      <c r="AF157" s="112">
        <v>1028870.7</v>
      </c>
      <c r="AG157" s="112">
        <v>825655.2</v>
      </c>
      <c r="AH157" s="112">
        <v>203215.5</v>
      </c>
      <c r="AI157" s="112">
        <v>327269.8</v>
      </c>
      <c r="AJ157" s="112">
        <v>40069.800000000003</v>
      </c>
      <c r="AK157" s="112">
        <v>287200</v>
      </c>
      <c r="AL157" s="112">
        <v>11185.7</v>
      </c>
      <c r="AM157" s="112">
        <v>250891.2</v>
      </c>
      <c r="AN157" s="112">
        <v>413</v>
      </c>
      <c r="AO157" s="112">
        <v>24710.1</v>
      </c>
      <c r="AP157" s="112">
        <v>0</v>
      </c>
      <c r="AQ157" s="112">
        <v>673.1</v>
      </c>
      <c r="AR157" s="113">
        <v>-730388.10000000009</v>
      </c>
      <c r="AS157" s="113">
        <v>-1432786.1</v>
      </c>
      <c r="AT157" s="113">
        <v>-1759258.8000000003</v>
      </c>
      <c r="AU157" s="111">
        <v>-5.1177324000000004</v>
      </c>
      <c r="AV157" s="113">
        <v>9.999999962747097E-2</v>
      </c>
      <c r="AW157" s="112">
        <v>1759258.9</v>
      </c>
      <c r="AX157" s="112">
        <v>1766476.7</v>
      </c>
      <c r="AY157" s="114">
        <v>-7217.8</v>
      </c>
      <c r="AZ157" s="112">
        <v>14728372.472719098</v>
      </c>
      <c r="BA157" s="112">
        <v>3650831.3186512212</v>
      </c>
      <c r="BB157" s="114">
        <v>18379203.791370317</v>
      </c>
      <c r="BC157" s="110">
        <v>52.605293715036716</v>
      </c>
      <c r="BD157" s="110">
        <v>2.1013183576564343</v>
      </c>
      <c r="BE157" s="110">
        <v>5.9005663010982907</v>
      </c>
      <c r="BF157" s="115">
        <v>35.895616250973639</v>
      </c>
      <c r="BG157" s="135">
        <v>34937935.887081265</v>
      </c>
    </row>
    <row r="158" spans="1:59" ht="14.5" hidden="1" outlineLevel="1" x14ac:dyDescent="0.25">
      <c r="A158" s="100"/>
      <c r="B158" s="99" t="s">
        <v>477</v>
      </c>
      <c r="C158" s="111">
        <v>602.83000000000004</v>
      </c>
      <c r="D158" s="112">
        <v>4156951.8799483897</v>
      </c>
      <c r="E158" s="112">
        <v>4155481.7117268997</v>
      </c>
      <c r="F158" s="112">
        <v>3837232.9105626396</v>
      </c>
      <c r="G158" s="113">
        <v>1020862.68972057</v>
      </c>
      <c r="H158" s="112">
        <v>159522.35071997001</v>
      </c>
      <c r="I158" s="112">
        <v>5048.1329258899996</v>
      </c>
      <c r="J158" s="112">
        <v>651107.04688390996</v>
      </c>
      <c r="K158" s="112">
        <v>205185.15919080001</v>
      </c>
      <c r="L158" s="112">
        <v>1351765.29177772</v>
      </c>
      <c r="M158" s="112">
        <v>706909.07164653996</v>
      </c>
      <c r="N158" s="112">
        <v>17820.766867110004</v>
      </c>
      <c r="O158" s="112">
        <v>757695.85741780989</v>
      </c>
      <c r="P158" s="113">
        <v>318248.80116426002</v>
      </c>
      <c r="Q158" s="112">
        <v>69769.375544750001</v>
      </c>
      <c r="R158" s="112">
        <v>50839.76544422999</v>
      </c>
      <c r="S158" s="112">
        <v>197639.66017528001</v>
      </c>
      <c r="T158" s="112">
        <v>1470.1682214900002</v>
      </c>
      <c r="U158" s="112">
        <v>6081993.188811901</v>
      </c>
      <c r="V158" s="112">
        <v>5706224.0338470303</v>
      </c>
      <c r="W158" s="112">
        <v>2054597.9793067302</v>
      </c>
      <c r="X158" s="112">
        <v>1697883.1424786001</v>
      </c>
      <c r="Y158" s="112">
        <v>356714.83682813006</v>
      </c>
      <c r="Z158" s="112">
        <v>173868.07382324</v>
      </c>
      <c r="AA158" s="112">
        <v>2357346.93384628</v>
      </c>
      <c r="AB158" s="112">
        <v>716948.99717542005</v>
      </c>
      <c r="AC158" s="112">
        <v>1617641.4824704698</v>
      </c>
      <c r="AD158" s="112">
        <v>5151.25970039</v>
      </c>
      <c r="AE158" s="112">
        <v>17605.194500000001</v>
      </c>
      <c r="AF158" s="112">
        <v>1120411.0468707799</v>
      </c>
      <c r="AG158" s="112">
        <v>916556.85654807999</v>
      </c>
      <c r="AH158" s="112">
        <v>203854.19032269999</v>
      </c>
      <c r="AI158" s="112">
        <v>375096.01491437992</v>
      </c>
      <c r="AJ158" s="112">
        <v>43857.104717100003</v>
      </c>
      <c r="AK158" s="112">
        <v>331238.91019727994</v>
      </c>
      <c r="AL158" s="112">
        <v>12865.494429320001</v>
      </c>
      <c r="AM158" s="112">
        <v>289793.19264075998</v>
      </c>
      <c r="AN158" s="112">
        <v>413.02341775999997</v>
      </c>
      <c r="AO158" s="112">
        <v>28167.199709439999</v>
      </c>
      <c r="AP158" s="112">
        <v>0</v>
      </c>
      <c r="AQ158" s="112">
        <v>673.14005049000002</v>
      </c>
      <c r="AR158" s="113">
        <v>-804630.26199273113</v>
      </c>
      <c r="AS158" s="113">
        <v>-1550742.3221201305</v>
      </c>
      <c r="AT158" s="113">
        <v>-1925041.3088635113</v>
      </c>
      <c r="AU158" s="111">
        <v>-5.5655473473128296</v>
      </c>
      <c r="AV158" s="113">
        <v>-1.3135699089616537E-2</v>
      </c>
      <c r="AW158" s="112">
        <v>1925041.2957278122</v>
      </c>
      <c r="AX158" s="112">
        <v>1906267.64314907</v>
      </c>
      <c r="AY158" s="114">
        <v>18773.652578742316</v>
      </c>
      <c r="AZ158" s="112">
        <v>14707811.354739234</v>
      </c>
      <c r="BA158" s="112">
        <v>3570159.0684186933</v>
      </c>
      <c r="BB158" s="114">
        <v>18277970.423157927</v>
      </c>
      <c r="BC158" s="110">
        <v>52.315541714404581</v>
      </c>
      <c r="BD158" s="110">
        <v>1.8346095180453492</v>
      </c>
      <c r="BE158" s="110">
        <v>6.1673205357149339</v>
      </c>
      <c r="BF158" s="115">
        <v>35.22760601934678</v>
      </c>
      <c r="BG158" s="135">
        <v>34937935.887081265</v>
      </c>
    </row>
    <row r="159" spans="1:59" ht="14.5" collapsed="1" x14ac:dyDescent="0.25">
      <c r="A159" s="101">
        <v>2018</v>
      </c>
      <c r="B159" s="99" t="s">
        <v>478</v>
      </c>
      <c r="C159" s="116">
        <v>609.87</v>
      </c>
      <c r="D159" s="117">
        <v>4956655.4602420004</v>
      </c>
      <c r="E159" s="117">
        <v>4925246.29202051</v>
      </c>
      <c r="F159" s="117">
        <v>4567131.6391192796</v>
      </c>
      <c r="G159" s="118">
        <v>1090813.0622986599</v>
      </c>
      <c r="H159" s="117">
        <v>175367.64895887001</v>
      </c>
      <c r="I159" s="117">
        <v>5467.7403560099992</v>
      </c>
      <c r="J159" s="117">
        <v>708203.65607560996</v>
      </c>
      <c r="K159" s="117">
        <v>201774.01690817002</v>
      </c>
      <c r="L159" s="117">
        <v>1699258.4059937201</v>
      </c>
      <c r="M159" s="117">
        <v>779416.34652843</v>
      </c>
      <c r="N159" s="117">
        <v>19426.113489240004</v>
      </c>
      <c r="O159" s="117">
        <v>978217.71080922987</v>
      </c>
      <c r="P159" s="118">
        <v>358114.65290122997</v>
      </c>
      <c r="Q159" s="117">
        <v>85406.510481759993</v>
      </c>
      <c r="R159" s="117">
        <v>64904.310261549988</v>
      </c>
      <c r="S159" s="117">
        <v>207803.83215792</v>
      </c>
      <c r="T159" s="117">
        <v>31409.168221489999</v>
      </c>
      <c r="U159" s="117">
        <v>6995166.9927330203</v>
      </c>
      <c r="V159" s="117">
        <v>6514974.34918488</v>
      </c>
      <c r="W159" s="117">
        <v>2394708.47627817</v>
      </c>
      <c r="X159" s="117">
        <v>1996188.1803647599</v>
      </c>
      <c r="Y159" s="117">
        <v>398520.29591341002</v>
      </c>
      <c r="Z159" s="117">
        <v>224112.19797795001</v>
      </c>
      <c r="AA159" s="117">
        <v>2667443.2814331297</v>
      </c>
      <c r="AB159" s="117">
        <v>851049.36697429989</v>
      </c>
      <c r="AC159" s="117">
        <v>1793384.8573098397</v>
      </c>
      <c r="AD159" s="117">
        <v>5403.619508990002</v>
      </c>
      <c r="AE159" s="117">
        <v>17605.43764</v>
      </c>
      <c r="AF159" s="117">
        <v>1228710.39349563</v>
      </c>
      <c r="AG159" s="117">
        <v>1023837.97962648</v>
      </c>
      <c r="AH159" s="117">
        <v>204872.41386914998</v>
      </c>
      <c r="AI159" s="117">
        <v>479519.50349764997</v>
      </c>
      <c r="AJ159" s="117">
        <v>67401.916435830004</v>
      </c>
      <c r="AK159" s="117">
        <v>412117.58706181997</v>
      </c>
      <c r="AL159" s="117">
        <v>18112.78092841</v>
      </c>
      <c r="AM159" s="117">
        <v>360447.73696030001</v>
      </c>
      <c r="AN159" s="117">
        <v>413.02341775999997</v>
      </c>
      <c r="AO159" s="117">
        <v>33144.045755350002</v>
      </c>
      <c r="AP159" s="117">
        <v>0</v>
      </c>
      <c r="AQ159" s="117">
        <v>673.14005049000002</v>
      </c>
      <c r="AR159" s="118">
        <v>-809801.13899538945</v>
      </c>
      <c r="AS159" s="118">
        <v>-1589728.0571643701</v>
      </c>
      <c r="AT159" s="118">
        <v>-2038511.5324910199</v>
      </c>
      <c r="AU159" s="116">
        <v>-5.87618740108912</v>
      </c>
      <c r="AV159" s="118">
        <v>8.6785044986754656E-3</v>
      </c>
      <c r="AW159" s="117">
        <v>2038511.5411695244</v>
      </c>
      <c r="AX159" s="117">
        <v>1897756.94777404</v>
      </c>
      <c r="AY159" s="119">
        <v>140754.59339548435</v>
      </c>
      <c r="AZ159" s="117">
        <v>14831813.152678255</v>
      </c>
      <c r="BA159" s="117">
        <v>3746127.7944643018</v>
      </c>
      <c r="BB159" s="119">
        <v>18577940.947142556</v>
      </c>
      <c r="BC159" s="120">
        <v>53.17412284224833</v>
      </c>
      <c r="BD159" s="120">
        <v>3.9356877696248516</v>
      </c>
      <c r="BE159" s="120">
        <v>6.8550115243253273</v>
      </c>
      <c r="BF159" s="121">
        <v>37.206249792296397</v>
      </c>
      <c r="BG159" s="136">
        <v>34937935.887081265</v>
      </c>
    </row>
    <row r="160" spans="1:59" ht="14.5" outlineLevel="1" x14ac:dyDescent="0.25">
      <c r="A160" s="98"/>
      <c r="B160" s="99" t="s">
        <v>467</v>
      </c>
      <c r="C160" s="104">
        <v>612.76</v>
      </c>
      <c r="D160" s="105">
        <v>472490.40830966999</v>
      </c>
      <c r="E160" s="105">
        <v>472490.40830966999</v>
      </c>
      <c r="F160" s="105">
        <v>455189.58205153001</v>
      </c>
      <c r="G160" s="106">
        <v>91893.67665614</v>
      </c>
      <c r="H160" s="105">
        <v>13636.964109529999</v>
      </c>
      <c r="I160" s="105">
        <v>461.41431914999998</v>
      </c>
      <c r="J160" s="105">
        <v>60078.61032788</v>
      </c>
      <c r="K160" s="105">
        <v>17716.687899580003</v>
      </c>
      <c r="L160" s="105">
        <v>185954.67872528001</v>
      </c>
      <c r="M160" s="105">
        <v>89003.899513880009</v>
      </c>
      <c r="N160" s="105">
        <v>1015.6493754500001</v>
      </c>
      <c r="O160" s="105">
        <v>87321.677780779995</v>
      </c>
      <c r="P160" s="106">
        <v>17300.826258139998</v>
      </c>
      <c r="Q160" s="105">
        <v>7184.5706911699999</v>
      </c>
      <c r="R160" s="105">
        <v>9050.8310199599982</v>
      </c>
      <c r="S160" s="105">
        <v>1065.42454701</v>
      </c>
      <c r="T160" s="105">
        <v>0</v>
      </c>
      <c r="U160" s="105">
        <v>718509.87624880997</v>
      </c>
      <c r="V160" s="105">
        <v>637565.59877707995</v>
      </c>
      <c r="W160" s="105">
        <v>300220.04423329001</v>
      </c>
      <c r="X160" s="105">
        <v>275831.88423715002</v>
      </c>
      <c r="Y160" s="105">
        <v>24388.159996140002</v>
      </c>
      <c r="Z160" s="105">
        <v>3556.97569879</v>
      </c>
      <c r="AA160" s="105">
        <v>250807.05947608998</v>
      </c>
      <c r="AB160" s="105">
        <v>187664.58513229998</v>
      </c>
      <c r="AC160" s="105">
        <v>60796.871219560002</v>
      </c>
      <c r="AD160" s="105">
        <v>503.69312423000008</v>
      </c>
      <c r="AE160" s="105">
        <v>1841.91</v>
      </c>
      <c r="AF160" s="105">
        <v>82981.519368909998</v>
      </c>
      <c r="AG160" s="105">
        <v>58447.14179799</v>
      </c>
      <c r="AH160" s="105">
        <v>24534.377570919998</v>
      </c>
      <c r="AI160" s="105">
        <v>80944.277471729991</v>
      </c>
      <c r="AJ160" s="105">
        <v>2158.0933932400003</v>
      </c>
      <c r="AK160" s="105">
        <v>78786.184078489983</v>
      </c>
      <c r="AL160" s="105">
        <v>1330.1356971199998</v>
      </c>
      <c r="AM160" s="105">
        <v>1236.080798</v>
      </c>
      <c r="AN160" s="105">
        <v>0</v>
      </c>
      <c r="AO160" s="105">
        <v>76219.967583369988</v>
      </c>
      <c r="AP160" s="105">
        <v>0</v>
      </c>
      <c r="AQ160" s="105">
        <v>0</v>
      </c>
      <c r="AR160" s="106">
        <v>-163037.94857022999</v>
      </c>
      <c r="AS160" s="106">
        <v>-165075.19046740996</v>
      </c>
      <c r="AT160" s="106">
        <v>-246019.46793913998</v>
      </c>
      <c r="AU160" s="104">
        <v>-0.678122471204748</v>
      </c>
      <c r="AV160" s="106">
        <v>5.887108322349377E-2</v>
      </c>
      <c r="AW160" s="105">
        <v>246019.52681022321</v>
      </c>
      <c r="AX160" s="105">
        <v>242309.2</v>
      </c>
      <c r="AY160" s="107">
        <v>3710.3268102232</v>
      </c>
      <c r="AZ160" s="105">
        <v>14992095.124432078</v>
      </c>
      <c r="BA160" s="112">
        <v>3769759.7308406606</v>
      </c>
      <c r="BB160" s="107">
        <v>18761854.85527274</v>
      </c>
      <c r="BC160" s="110">
        <v>51.691788166802318</v>
      </c>
      <c r="BD160" s="108">
        <v>22.8783314187339</v>
      </c>
      <c r="BE160" s="108">
        <v>11.265576180291795</v>
      </c>
      <c r="BF160" s="109">
        <v>40.852138550092938</v>
      </c>
      <c r="BG160" s="137">
        <v>36295619.711840503</v>
      </c>
    </row>
    <row r="161" spans="1:59" ht="14.5" outlineLevel="1" x14ac:dyDescent="0.25">
      <c r="A161" s="100"/>
      <c r="B161" s="99" t="s">
        <v>468</v>
      </c>
      <c r="C161" s="111">
        <v>607.37</v>
      </c>
      <c r="D161" s="112">
        <v>797762.2</v>
      </c>
      <c r="E161" s="112">
        <v>797762.2</v>
      </c>
      <c r="F161" s="112">
        <v>758926.4</v>
      </c>
      <c r="G161" s="113">
        <v>170990.6</v>
      </c>
      <c r="H161" s="112">
        <v>27678.6</v>
      </c>
      <c r="I161" s="112">
        <v>828.4</v>
      </c>
      <c r="J161" s="112">
        <v>111058.4</v>
      </c>
      <c r="K161" s="112">
        <v>31425.200000000001</v>
      </c>
      <c r="L161" s="112">
        <v>266285</v>
      </c>
      <c r="M161" s="112">
        <v>156983.70000000001</v>
      </c>
      <c r="N161" s="112">
        <v>1736.9</v>
      </c>
      <c r="O161" s="112">
        <v>162930.29999999999</v>
      </c>
      <c r="P161" s="113">
        <v>38835.800000000003</v>
      </c>
      <c r="Q161" s="112">
        <v>12934.2</v>
      </c>
      <c r="R161" s="112">
        <v>12800.2</v>
      </c>
      <c r="S161" s="112">
        <v>13101.4</v>
      </c>
      <c r="T161" s="112">
        <v>0</v>
      </c>
      <c r="U161" s="112">
        <v>1184784.5</v>
      </c>
      <c r="V161" s="112">
        <v>1086784.8999999999</v>
      </c>
      <c r="W161" s="112">
        <v>496317.3</v>
      </c>
      <c r="X161" s="112">
        <v>414655.2</v>
      </c>
      <c r="Y161" s="112">
        <v>81662.100000000006</v>
      </c>
      <c r="Z161" s="112">
        <v>13525.1</v>
      </c>
      <c r="AA161" s="112">
        <v>454471.5</v>
      </c>
      <c r="AB161" s="112">
        <v>125069.1</v>
      </c>
      <c r="AC161" s="112">
        <v>324493.7</v>
      </c>
      <c r="AD161" s="112">
        <v>1224.5</v>
      </c>
      <c r="AE161" s="112">
        <v>3684.2</v>
      </c>
      <c r="AF161" s="112">
        <v>122471</v>
      </c>
      <c r="AG161" s="112">
        <v>93638.8</v>
      </c>
      <c r="AH161" s="112">
        <v>28832.2</v>
      </c>
      <c r="AI161" s="112">
        <v>97999.6</v>
      </c>
      <c r="AJ161" s="112">
        <v>3487.8</v>
      </c>
      <c r="AK161" s="112">
        <v>94511.8</v>
      </c>
      <c r="AL161" s="112">
        <v>2472.1999999999998</v>
      </c>
      <c r="AM161" s="112">
        <v>11164.1</v>
      </c>
      <c r="AN161" s="112">
        <v>0</v>
      </c>
      <c r="AO161" s="112">
        <v>80875.600000000006</v>
      </c>
      <c r="AP161" s="112">
        <v>0</v>
      </c>
      <c r="AQ161" s="112">
        <v>0</v>
      </c>
      <c r="AR161" s="113">
        <v>-264551.30000000005</v>
      </c>
      <c r="AS161" s="113">
        <v>-289022.69999999995</v>
      </c>
      <c r="AT161" s="113">
        <v>-387022.30000000005</v>
      </c>
      <c r="AU161" s="111">
        <v>-0.70657846351704101</v>
      </c>
      <c r="AV161" s="113">
        <v>-5.8207660913467407E-11</v>
      </c>
      <c r="AW161" s="112">
        <v>387022.3</v>
      </c>
      <c r="AX161" s="112">
        <v>382495.3</v>
      </c>
      <c r="AY161" s="114">
        <v>4527</v>
      </c>
      <c r="AZ161" s="112">
        <v>15136056.133016814</v>
      </c>
      <c r="BA161" s="112">
        <v>3735064.1465204824</v>
      </c>
      <c r="BB161" s="114">
        <v>18871120.279537298</v>
      </c>
      <c r="BC161" s="110">
        <v>51.992831171804141</v>
      </c>
      <c r="BD161" s="110">
        <v>16.822659690948562</v>
      </c>
      <c r="BE161" s="110">
        <v>8.2715126674935391</v>
      </c>
      <c r="BF161" s="115">
        <v>35.087065096167422</v>
      </c>
      <c r="BG161" s="135">
        <v>36295619.711840503</v>
      </c>
    </row>
    <row r="162" spans="1:59" ht="14.5" outlineLevel="1" x14ac:dyDescent="0.25">
      <c r="A162" s="100"/>
      <c r="B162" s="99" t="s">
        <v>469</v>
      </c>
      <c r="C162" s="111">
        <v>599.53</v>
      </c>
      <c r="D162" s="112">
        <v>1357042.46026492</v>
      </c>
      <c r="E162" s="112">
        <v>1326989.95026492</v>
      </c>
      <c r="F162" s="112">
        <v>1233481.56506923</v>
      </c>
      <c r="G162" s="113">
        <v>261845.54670329997</v>
      </c>
      <c r="H162" s="112">
        <v>40803.286557019994</v>
      </c>
      <c r="I162" s="112">
        <v>1203.89691902</v>
      </c>
      <c r="J162" s="112">
        <v>169813.41837765998</v>
      </c>
      <c r="K162" s="112">
        <v>50024.944849600004</v>
      </c>
      <c r="L162" s="112">
        <v>520323.57492658001</v>
      </c>
      <c r="M162" s="112">
        <v>221972.21278197001</v>
      </c>
      <c r="N162" s="112">
        <v>2400.5129320700003</v>
      </c>
      <c r="O162" s="112">
        <v>226939.71772531001</v>
      </c>
      <c r="P162" s="113">
        <v>93508.385195690003</v>
      </c>
      <c r="Q162" s="112">
        <v>19202.79037472</v>
      </c>
      <c r="R162" s="112">
        <v>40527.488212719996</v>
      </c>
      <c r="S162" s="112">
        <v>33778.106608250004</v>
      </c>
      <c r="T162" s="112">
        <v>30052.51</v>
      </c>
      <c r="U162" s="112">
        <v>1923042.6273725103</v>
      </c>
      <c r="V162" s="112">
        <v>1750962.9626779603</v>
      </c>
      <c r="W162" s="112">
        <v>676546.65381268004</v>
      </c>
      <c r="X162" s="112">
        <v>556722.80650032009</v>
      </c>
      <c r="Y162" s="112">
        <v>119823.84731235998</v>
      </c>
      <c r="Z162" s="112">
        <v>27429.563833659995</v>
      </c>
      <c r="AA162" s="112">
        <v>686411.84299607016</v>
      </c>
      <c r="AB162" s="112">
        <v>190488.61347945</v>
      </c>
      <c r="AC162" s="112">
        <v>490658.03028966003</v>
      </c>
      <c r="AD162" s="112">
        <v>1581.0492269600002</v>
      </c>
      <c r="AE162" s="112">
        <v>3684.15</v>
      </c>
      <c r="AF162" s="112">
        <v>360574.90203555004</v>
      </c>
      <c r="AG162" s="112">
        <v>303437.87743113004</v>
      </c>
      <c r="AH162" s="112">
        <v>57137.024604420003</v>
      </c>
      <c r="AI162" s="112">
        <v>141235.77193122002</v>
      </c>
      <c r="AJ162" s="112">
        <v>6370.3005306000005</v>
      </c>
      <c r="AK162" s="112">
        <v>134865.47140062001</v>
      </c>
      <c r="AL162" s="112">
        <v>3710.5501672800001</v>
      </c>
      <c r="AM162" s="112">
        <v>48877.971800669999</v>
      </c>
      <c r="AN162" s="112">
        <v>0</v>
      </c>
      <c r="AO162" s="112">
        <v>82276.949432669993</v>
      </c>
      <c r="AP162" s="112">
        <v>0</v>
      </c>
      <c r="AQ162" s="112">
        <v>30843.892763330001</v>
      </c>
      <c r="AR162" s="113">
        <v>-205425.26507204026</v>
      </c>
      <c r="AS162" s="113">
        <v>-423973.01241304027</v>
      </c>
      <c r="AT162" s="113">
        <v>-566000.16710759024</v>
      </c>
      <c r="AU162" s="111">
        <v>-1.5117050297746519</v>
      </c>
      <c r="AV162" s="113">
        <v>-1.180272875353694E-2</v>
      </c>
      <c r="AW162" s="112">
        <v>566000.15530486149</v>
      </c>
      <c r="AX162" s="112">
        <v>564153.7390319081</v>
      </c>
      <c r="AY162" s="114">
        <v>1846.4162729533309</v>
      </c>
      <c r="AZ162" s="112">
        <v>15759878.07330939</v>
      </c>
      <c r="BA162" s="112">
        <v>3684049.3085364262</v>
      </c>
      <c r="BB162" s="114">
        <v>19443927.381845817</v>
      </c>
      <c r="BC162" s="110">
        <v>53.571002606418482</v>
      </c>
      <c r="BD162" s="110">
        <v>12.493955651861199</v>
      </c>
      <c r="BE162" s="110">
        <v>7.3443911185782262</v>
      </c>
      <c r="BF162" s="115">
        <v>42.183328041662016</v>
      </c>
      <c r="BG162" s="135">
        <v>36295619.711840503</v>
      </c>
    </row>
    <row r="163" spans="1:59" ht="14.5" outlineLevel="1" x14ac:dyDescent="0.25">
      <c r="A163" s="100"/>
      <c r="B163" s="99" t="s">
        <v>470</v>
      </c>
      <c r="C163" s="111">
        <v>597.20000000000005</v>
      </c>
      <c r="D163" s="112">
        <v>1717625.8755256699</v>
      </c>
      <c r="E163" s="112">
        <v>1687250.2005256698</v>
      </c>
      <c r="F163" s="112">
        <v>1582393.0593625</v>
      </c>
      <c r="G163" s="113">
        <v>342021.50585507002</v>
      </c>
      <c r="H163" s="112">
        <v>53003.727123679993</v>
      </c>
      <c r="I163" s="112">
        <v>1606.0544063500001</v>
      </c>
      <c r="J163" s="112">
        <v>222014.3035176</v>
      </c>
      <c r="K163" s="112">
        <v>65397.420807440009</v>
      </c>
      <c r="L163" s="112">
        <v>629868.58215349005</v>
      </c>
      <c r="M163" s="112">
        <v>287118.50420708</v>
      </c>
      <c r="N163" s="112">
        <v>3212.2494587600004</v>
      </c>
      <c r="O163" s="112">
        <v>320172.21768810001</v>
      </c>
      <c r="P163" s="113">
        <v>104857.14116317</v>
      </c>
      <c r="Q163" s="112">
        <v>25302.081312269998</v>
      </c>
      <c r="R163" s="112">
        <v>42307.761901809994</v>
      </c>
      <c r="S163" s="112">
        <v>37247.297949090003</v>
      </c>
      <c r="T163" s="112">
        <v>30375.674999999999</v>
      </c>
      <c r="U163" s="112">
        <v>2497957.9360112702</v>
      </c>
      <c r="V163" s="112">
        <v>2307031.39031959</v>
      </c>
      <c r="W163" s="112">
        <v>852501.23334463011</v>
      </c>
      <c r="X163" s="112">
        <v>700557.99589038012</v>
      </c>
      <c r="Y163" s="112">
        <v>151943.23745424999</v>
      </c>
      <c r="Z163" s="112">
        <v>45768.226866000012</v>
      </c>
      <c r="AA163" s="112">
        <v>919902.67580202001</v>
      </c>
      <c r="AB163" s="112">
        <v>258180.57598002002</v>
      </c>
      <c r="AC163" s="112">
        <v>655834.00031438004</v>
      </c>
      <c r="AD163" s="112">
        <v>2203.9495076199996</v>
      </c>
      <c r="AE163" s="112">
        <v>3684.15</v>
      </c>
      <c r="AF163" s="112">
        <v>488859.25430693995</v>
      </c>
      <c r="AG163" s="112">
        <v>379016.88934130996</v>
      </c>
      <c r="AH163" s="112">
        <v>109842.36496563</v>
      </c>
      <c r="AI163" s="112">
        <v>160082.65292834997</v>
      </c>
      <c r="AJ163" s="112">
        <v>9193.9280608299996</v>
      </c>
      <c r="AK163" s="112">
        <v>150888.72486751998</v>
      </c>
      <c r="AL163" s="112">
        <v>4947.2079085999994</v>
      </c>
      <c r="AM163" s="112">
        <v>61374.575722700007</v>
      </c>
      <c r="AN163" s="112">
        <v>0</v>
      </c>
      <c r="AO163" s="112">
        <v>84566.941236219995</v>
      </c>
      <c r="AP163" s="112">
        <v>0</v>
      </c>
      <c r="AQ163" s="112">
        <v>30843.892763330001</v>
      </c>
      <c r="AR163" s="113">
        <v>-291472.80617866036</v>
      </c>
      <c r="AS163" s="113">
        <v>-619781.18979392014</v>
      </c>
      <c r="AT163" s="113">
        <v>-780332.06048560026</v>
      </c>
      <c r="AU163" s="111">
        <v>-1.5117050297746519</v>
      </c>
      <c r="AV163" s="113">
        <v>3.9994514081627131E-2</v>
      </c>
      <c r="AW163" s="112">
        <v>780332.10048011434</v>
      </c>
      <c r="AX163" s="112">
        <v>787205.73524028307</v>
      </c>
      <c r="AY163" s="114">
        <v>-6873.6347601686721</v>
      </c>
      <c r="AZ163" s="112">
        <v>15994117.583401883</v>
      </c>
      <c r="BA163" s="112">
        <v>3660793.321569127</v>
      </c>
      <c r="BB163" s="114">
        <v>19654910.904971011</v>
      </c>
      <c r="BC163" s="110">
        <v>54.15229457718587</v>
      </c>
      <c r="BD163" s="110">
        <v>7.3665640435461643</v>
      </c>
      <c r="BE163" s="110">
        <v>6.4085407772706269</v>
      </c>
      <c r="BF163" s="115">
        <v>39.804811985667186</v>
      </c>
      <c r="BG163" s="135">
        <v>36295619.711840503</v>
      </c>
    </row>
    <row r="164" spans="1:59" ht="14.5" outlineLevel="1" x14ac:dyDescent="0.25">
      <c r="A164" s="100"/>
      <c r="B164" s="99" t="s">
        <v>471</v>
      </c>
      <c r="C164" s="111">
        <v>588.35</v>
      </c>
      <c r="D164" s="112">
        <v>2085102.4831543905</v>
      </c>
      <c r="E164" s="112">
        <v>2054726.8081543904</v>
      </c>
      <c r="F164" s="112">
        <v>1887762.0179855102</v>
      </c>
      <c r="G164" s="113">
        <v>428104.04740494001</v>
      </c>
      <c r="H164" s="112">
        <v>66999.102040989994</v>
      </c>
      <c r="I164" s="112">
        <v>2076.5091095200005</v>
      </c>
      <c r="J164" s="112">
        <v>278596.02658969001</v>
      </c>
      <c r="K164" s="112">
        <v>80432.40966474</v>
      </c>
      <c r="L164" s="112">
        <v>705655.15661102999</v>
      </c>
      <c r="M164" s="112">
        <v>354647.27781169</v>
      </c>
      <c r="N164" s="112">
        <v>4168.6223842500003</v>
      </c>
      <c r="O164" s="112">
        <v>395186.91377360001</v>
      </c>
      <c r="P164" s="113">
        <v>166964.79016888002</v>
      </c>
      <c r="Q164" s="112">
        <v>31734.318390499997</v>
      </c>
      <c r="R164" s="112">
        <v>46544.192890239996</v>
      </c>
      <c r="S164" s="112">
        <v>88686.278888140005</v>
      </c>
      <c r="T164" s="112">
        <v>30375.674999999999</v>
      </c>
      <c r="U164" s="112">
        <v>3067729.6851907</v>
      </c>
      <c r="V164" s="112">
        <v>2812969.5032894998</v>
      </c>
      <c r="W164" s="112">
        <v>1029389.8103423</v>
      </c>
      <c r="X164" s="112">
        <v>845594.62605980004</v>
      </c>
      <c r="Y164" s="112">
        <v>183795.18428250001</v>
      </c>
      <c r="Z164" s="112">
        <v>63553.159474879998</v>
      </c>
      <c r="AA164" s="112">
        <v>1139767.8355804598</v>
      </c>
      <c r="AB164" s="112">
        <v>325946.56846309995</v>
      </c>
      <c r="AC164" s="112">
        <v>805791.87915597996</v>
      </c>
      <c r="AD164" s="112">
        <v>2372.4319613799994</v>
      </c>
      <c r="AE164" s="112">
        <v>5656.9560000000001</v>
      </c>
      <c r="AF164" s="112">
        <v>580258.69789186004</v>
      </c>
      <c r="AG164" s="112">
        <v>469839.26206177997</v>
      </c>
      <c r="AH164" s="112">
        <v>110419.43583008001</v>
      </c>
      <c r="AI164" s="112">
        <v>223916.28913786999</v>
      </c>
      <c r="AJ164" s="112">
        <v>12027.103101650002</v>
      </c>
      <c r="AK164" s="112">
        <v>211889.18603622</v>
      </c>
      <c r="AL164" s="112">
        <v>6184.4425932400009</v>
      </c>
      <c r="AM164" s="112">
        <v>119957.73636932002</v>
      </c>
      <c r="AN164" s="112">
        <v>0</v>
      </c>
      <c r="AO164" s="112">
        <v>85747.007073659988</v>
      </c>
      <c r="AP164" s="112">
        <v>0</v>
      </c>
      <c r="AQ164" s="112">
        <v>30843.892763330001</v>
      </c>
      <c r="AR164" s="113">
        <v>-402368.50414444925</v>
      </c>
      <c r="AS164" s="113">
        <v>-758242.69513510936</v>
      </c>
      <c r="AT164" s="113">
        <v>-982627.20203630952</v>
      </c>
      <c r="AU164" s="111">
        <v>-2.6244559101504898</v>
      </c>
      <c r="AV164" s="113">
        <v>0</v>
      </c>
      <c r="AW164" s="112">
        <v>982627.20203630952</v>
      </c>
      <c r="AX164" s="112">
        <v>987446.95454708533</v>
      </c>
      <c r="AY164" s="114">
        <v>-4819.752510775772</v>
      </c>
      <c r="AZ164" s="112">
        <v>16038175.258805223</v>
      </c>
      <c r="BA164" s="112">
        <v>3608100.3815910271</v>
      </c>
      <c r="BB164" s="114">
        <v>19646275.640396249</v>
      </c>
      <c r="BC164" s="110">
        <v>54.128503098645709</v>
      </c>
      <c r="BD164" s="110">
        <v>8.6284450318474537</v>
      </c>
      <c r="BE164" s="110">
        <v>7.2990879939263831</v>
      </c>
      <c r="BF164" s="115">
        <v>37.380514592832874</v>
      </c>
      <c r="BG164" s="135">
        <v>36295619.711840503</v>
      </c>
    </row>
    <row r="165" spans="1:59" ht="14.5" outlineLevel="1" x14ac:dyDescent="0.25">
      <c r="A165" s="100"/>
      <c r="B165" s="99" t="s">
        <v>472</v>
      </c>
      <c r="C165" s="111">
        <v>580.95000000000005</v>
      </c>
      <c r="D165" s="112">
        <v>2528810.2860215199</v>
      </c>
      <c r="E165" s="112">
        <v>2498434.6110215201</v>
      </c>
      <c r="F165" s="112">
        <v>2310301.1294680298</v>
      </c>
      <c r="G165" s="113">
        <v>507185.58305055002</v>
      </c>
      <c r="H165" s="112">
        <v>79979.42588047999</v>
      </c>
      <c r="I165" s="112">
        <v>2629.9548874400002</v>
      </c>
      <c r="J165" s="112">
        <v>330288.89969028003</v>
      </c>
      <c r="K165" s="112">
        <v>94287.302592349995</v>
      </c>
      <c r="L165" s="112">
        <v>915745.84394227993</v>
      </c>
      <c r="M165" s="112">
        <v>417055.15926385997</v>
      </c>
      <c r="N165" s="112">
        <v>5009.7798826100006</v>
      </c>
      <c r="O165" s="112">
        <v>465304.76332873001</v>
      </c>
      <c r="P165" s="113">
        <v>188133.48155348998</v>
      </c>
      <c r="Q165" s="112">
        <v>37949.210183470001</v>
      </c>
      <c r="R165" s="112">
        <v>52326.083673959998</v>
      </c>
      <c r="S165" s="112">
        <v>97858.187696060006</v>
      </c>
      <c r="T165" s="112">
        <v>30375.674999999999</v>
      </c>
      <c r="U165" s="112">
        <v>3649007.5946838297</v>
      </c>
      <c r="V165" s="112">
        <v>3348522.4168350697</v>
      </c>
      <c r="W165" s="112">
        <v>1204308.8395105598</v>
      </c>
      <c r="X165" s="112">
        <v>988825.59091115976</v>
      </c>
      <c r="Y165" s="112">
        <v>215483.24859939996</v>
      </c>
      <c r="Z165" s="112">
        <v>82376.203434910014</v>
      </c>
      <c r="AA165" s="112">
        <v>1355839.5024831402</v>
      </c>
      <c r="AB165" s="112">
        <v>392165.83480084001</v>
      </c>
      <c r="AC165" s="112">
        <v>948264.56783131009</v>
      </c>
      <c r="AD165" s="112">
        <v>2667.7431220199992</v>
      </c>
      <c r="AE165" s="112">
        <v>12741.35672897</v>
      </c>
      <c r="AF165" s="112">
        <v>705997.87140645995</v>
      </c>
      <c r="AG165" s="112">
        <v>594234.43659381999</v>
      </c>
      <c r="AH165" s="112">
        <v>111763.43481264</v>
      </c>
      <c r="AI165" s="112">
        <v>269641.28508543002</v>
      </c>
      <c r="AJ165" s="112">
        <v>15036.72325773</v>
      </c>
      <c r="AK165" s="112">
        <v>254604.5618277</v>
      </c>
      <c r="AL165" s="112">
        <v>7420.5233912399999</v>
      </c>
      <c r="AM165" s="112">
        <v>159048.88954037003</v>
      </c>
      <c r="AN165" s="112">
        <v>0</v>
      </c>
      <c r="AO165" s="112">
        <v>88135.148896090002</v>
      </c>
      <c r="AP165" s="112">
        <v>0</v>
      </c>
      <c r="AQ165" s="112">
        <v>30843.892763330001</v>
      </c>
      <c r="AR165" s="113">
        <v>-414199.4372558496</v>
      </c>
      <c r="AS165" s="113">
        <v>-850087.80581354955</v>
      </c>
      <c r="AT165" s="113">
        <v>-1120197.3086623098</v>
      </c>
      <c r="AU165" s="111">
        <v>-2.9918858761095501</v>
      </c>
      <c r="AV165" s="113">
        <v>-1.9102727063000202E-2</v>
      </c>
      <c r="AW165" s="112">
        <v>1120197.2895595827</v>
      </c>
      <c r="AX165" s="112">
        <v>1118483.90488476</v>
      </c>
      <c r="AY165" s="114">
        <v>1713.3846748226897</v>
      </c>
      <c r="AZ165" s="112">
        <v>16095673.623954164</v>
      </c>
      <c r="BA165" s="112">
        <v>3569901.8396535004</v>
      </c>
      <c r="BB165" s="114">
        <v>19665575.463607665</v>
      </c>
      <c r="BC165" s="110">
        <v>54.181677072157228</v>
      </c>
      <c r="BD165" s="110">
        <v>6.6836760532335004</v>
      </c>
      <c r="BE165" s="110">
        <v>7.3894415971691956</v>
      </c>
      <c r="BF165" s="115">
        <v>39.637510117702263</v>
      </c>
      <c r="BG165" s="135">
        <v>36295619.711840503</v>
      </c>
    </row>
    <row r="166" spans="1:59" ht="14.5" outlineLevel="1" x14ac:dyDescent="0.25">
      <c r="A166" s="100"/>
      <c r="B166" s="99" t="s">
        <v>473</v>
      </c>
      <c r="C166" s="111">
        <v>570.37</v>
      </c>
      <c r="D166" s="112">
        <v>2897395.8230735795</v>
      </c>
      <c r="E166" s="112">
        <v>2843020.1480735797</v>
      </c>
      <c r="F166" s="112">
        <v>2635488.3282432896</v>
      </c>
      <c r="G166" s="113">
        <v>594623.89051986998</v>
      </c>
      <c r="H166" s="112">
        <v>94205.385409799987</v>
      </c>
      <c r="I166" s="112">
        <v>3168.3361483200006</v>
      </c>
      <c r="J166" s="112">
        <v>388909.30586541002</v>
      </c>
      <c r="K166" s="112">
        <v>108340.86309633999</v>
      </c>
      <c r="L166" s="112">
        <v>1032528.6279901699</v>
      </c>
      <c r="M166" s="112">
        <v>487375.05691868998</v>
      </c>
      <c r="N166" s="112">
        <v>13878.894462420001</v>
      </c>
      <c r="O166" s="112">
        <v>515203.16434906004</v>
      </c>
      <c r="P166" s="113">
        <v>207531.81983028998</v>
      </c>
      <c r="Q166" s="112">
        <v>44542.590885930003</v>
      </c>
      <c r="R166" s="112">
        <v>55237.256181569996</v>
      </c>
      <c r="S166" s="112">
        <v>107751.97276279</v>
      </c>
      <c r="T166" s="112">
        <v>54375.675000000003</v>
      </c>
      <c r="U166" s="112">
        <v>4278255.8459035996</v>
      </c>
      <c r="V166" s="112">
        <v>3939320.2224623598</v>
      </c>
      <c r="W166" s="112">
        <v>1382901.62218722</v>
      </c>
      <c r="X166" s="112">
        <v>1136156.8993510499</v>
      </c>
      <c r="Y166" s="112">
        <v>246744.72283617003</v>
      </c>
      <c r="Z166" s="112">
        <v>104914.42685060998</v>
      </c>
      <c r="AA166" s="112">
        <v>1631431.29863115</v>
      </c>
      <c r="AB166" s="112">
        <v>462399.12727835</v>
      </c>
      <c r="AC166" s="112">
        <v>1150559.68204048</v>
      </c>
      <c r="AD166" s="112">
        <v>3531.3528833499995</v>
      </c>
      <c r="AE166" s="112">
        <v>14941.136428970001</v>
      </c>
      <c r="AF166" s="112">
        <v>820072.87479337992</v>
      </c>
      <c r="AG166" s="112">
        <v>684998.03058716992</v>
      </c>
      <c r="AH166" s="112">
        <v>135074.84420620999</v>
      </c>
      <c r="AI166" s="112">
        <v>308091.73067790997</v>
      </c>
      <c r="AJ166" s="112">
        <v>18592.958542020002</v>
      </c>
      <c r="AK166" s="112">
        <v>289498.77213588997</v>
      </c>
      <c r="AL166" s="112">
        <v>8656.6041892400008</v>
      </c>
      <c r="AM166" s="112">
        <v>191704.81064963999</v>
      </c>
      <c r="AN166" s="112">
        <v>0</v>
      </c>
      <c r="AO166" s="112">
        <v>89137.357297009992</v>
      </c>
      <c r="AP166" s="112">
        <v>0</v>
      </c>
      <c r="AQ166" s="112">
        <v>30843.892763330001</v>
      </c>
      <c r="AR166" s="113">
        <v>-560787.14803664014</v>
      </c>
      <c r="AS166" s="113">
        <v>-1096300.0743887802</v>
      </c>
      <c r="AT166" s="113">
        <v>-1380860.0228300202</v>
      </c>
      <c r="AU166" s="111">
        <v>-3.7904703762678502</v>
      </c>
      <c r="AV166" s="113">
        <v>-4.95219761505723E-2</v>
      </c>
      <c r="AW166" s="112">
        <v>1380859.973308044</v>
      </c>
      <c r="AX166" s="112">
        <v>1344560.29608476</v>
      </c>
      <c r="AY166" s="114">
        <v>36299.677223284096</v>
      </c>
      <c r="AZ166" s="112">
        <v>16210855.147046279</v>
      </c>
      <c r="BA166" s="112">
        <v>3538820.0651478055</v>
      </c>
      <c r="BB166" s="114">
        <v>19749675.212194085</v>
      </c>
      <c r="BC166" s="110">
        <v>54.413384780288695</v>
      </c>
      <c r="BD166" s="110">
        <v>5.4289302081589108</v>
      </c>
      <c r="BE166" s="110">
        <v>7.2013395592716991</v>
      </c>
      <c r="BF166" s="115">
        <v>39.177886577035686</v>
      </c>
      <c r="BG166" s="135">
        <v>36295619.711840503</v>
      </c>
    </row>
    <row r="167" spans="1:59" ht="14.5" outlineLevel="1" x14ac:dyDescent="0.25">
      <c r="A167" s="100"/>
      <c r="B167" s="99" t="s">
        <v>474</v>
      </c>
      <c r="C167" s="111">
        <v>573.66</v>
      </c>
      <c r="D167" s="112">
        <v>3337935.2200200004</v>
      </c>
      <c r="E167" s="112">
        <v>3237559.5450200005</v>
      </c>
      <c r="F167" s="112">
        <v>2972816.4270334202</v>
      </c>
      <c r="G167" s="113">
        <v>672551.16162435</v>
      </c>
      <c r="H167" s="112">
        <v>107217.81458637999</v>
      </c>
      <c r="I167" s="112">
        <v>3567.05601587</v>
      </c>
      <c r="J167" s="112">
        <v>441045.53399943002</v>
      </c>
      <c r="K167" s="112">
        <v>120720.75702266999</v>
      </c>
      <c r="L167" s="112">
        <v>1120187.3686450899</v>
      </c>
      <c r="M167" s="112">
        <v>576474.03470812994</v>
      </c>
      <c r="N167" s="112">
        <v>15616.515544560001</v>
      </c>
      <c r="O167" s="112">
        <v>597130.9090102301</v>
      </c>
      <c r="P167" s="113">
        <v>264743.11798658001</v>
      </c>
      <c r="Q167" s="112">
        <v>50747.551613660005</v>
      </c>
      <c r="R167" s="112">
        <v>62443.921262319993</v>
      </c>
      <c r="S167" s="112">
        <v>151551.64511059999</v>
      </c>
      <c r="T167" s="112">
        <v>100375.675</v>
      </c>
      <c r="U167" s="112">
        <v>4825466.5400145808</v>
      </c>
      <c r="V167" s="112">
        <v>4445094.9152041506</v>
      </c>
      <c r="W167" s="112">
        <v>1562250.4056702701</v>
      </c>
      <c r="X167" s="112">
        <v>1283021.49385043</v>
      </c>
      <c r="Y167" s="112">
        <v>279228.91181984008</v>
      </c>
      <c r="Z167" s="112">
        <v>121072.76139001001</v>
      </c>
      <c r="AA167" s="112">
        <v>1839376.9733127702</v>
      </c>
      <c r="AB167" s="112">
        <v>532530.27256777999</v>
      </c>
      <c r="AC167" s="112">
        <v>1287584.3738630302</v>
      </c>
      <c r="AD167" s="112">
        <v>4141.5869029899977</v>
      </c>
      <c r="AE167" s="112">
        <v>15120.739978970001</v>
      </c>
      <c r="AF167" s="112">
        <v>922394.7748310999</v>
      </c>
      <c r="AG167" s="112">
        <v>781096.08162079996</v>
      </c>
      <c r="AH167" s="112">
        <v>141298.6932103</v>
      </c>
      <c r="AI167" s="112">
        <v>348924.58170515002</v>
      </c>
      <c r="AJ167" s="112">
        <v>25363.804517380002</v>
      </c>
      <c r="AK167" s="112">
        <v>323560.77718777</v>
      </c>
      <c r="AL167" s="112">
        <v>9892.6849872399998</v>
      </c>
      <c r="AM167" s="112">
        <v>223455.71027235003</v>
      </c>
      <c r="AN167" s="112">
        <v>0</v>
      </c>
      <c r="AO167" s="112">
        <v>90212.381928179995</v>
      </c>
      <c r="AP167" s="112">
        <v>0</v>
      </c>
      <c r="AQ167" s="112">
        <v>31447.043105280001</v>
      </c>
      <c r="AR167" s="113">
        <v>-565136.54516348056</v>
      </c>
      <c r="AS167" s="113">
        <v>-1207535.3701841501</v>
      </c>
      <c r="AT167" s="113">
        <v>-1487531.3199945805</v>
      </c>
      <c r="AU167" s="111">
        <v>-4.0832838296341496</v>
      </c>
      <c r="AV167" s="113">
        <v>2.6784550631418824E-2</v>
      </c>
      <c r="AW167" s="112">
        <v>1487531.3467791311</v>
      </c>
      <c r="AX167" s="112">
        <v>1454028.9537480699</v>
      </c>
      <c r="AY167" s="114">
        <v>33502.39303106127</v>
      </c>
      <c r="AZ167" s="112">
        <v>16320945.518938486</v>
      </c>
      <c r="BA167" s="112">
        <v>3555578.0771592674</v>
      </c>
      <c r="BB167" s="114">
        <v>19876523.596097752</v>
      </c>
      <c r="BC167" s="110">
        <v>54.762871536296018</v>
      </c>
      <c r="BD167" s="110">
        <v>7.6382323776763572</v>
      </c>
      <c r="BE167" s="110">
        <v>7.2308983765970893</v>
      </c>
      <c r="BF167" s="115">
        <v>37.68101381769231</v>
      </c>
      <c r="BG167" s="135">
        <v>36295619.711840503</v>
      </c>
    </row>
    <row r="168" spans="1:59" ht="14.5" outlineLevel="1" x14ac:dyDescent="0.25">
      <c r="A168" s="100"/>
      <c r="B168" s="99" t="s">
        <v>475</v>
      </c>
      <c r="C168" s="111">
        <v>580.4</v>
      </c>
      <c r="D168" s="112">
        <v>3803283.3608861091</v>
      </c>
      <c r="E168" s="112">
        <v>3702907.6858861092</v>
      </c>
      <c r="F168" s="112">
        <v>3422366.8053101599</v>
      </c>
      <c r="G168" s="113">
        <v>755197.7474706301</v>
      </c>
      <c r="H168" s="112">
        <v>120040.74158035999</v>
      </c>
      <c r="I168" s="112">
        <v>4044.6874250800006</v>
      </c>
      <c r="J168" s="112">
        <v>494982.35154905001</v>
      </c>
      <c r="K168" s="112">
        <v>136129.96691613999</v>
      </c>
      <c r="L168" s="112">
        <v>1328596.2663942198</v>
      </c>
      <c r="M168" s="112">
        <v>672278.96509400988</v>
      </c>
      <c r="N168" s="112">
        <v>7371.3824695600015</v>
      </c>
      <c r="O168" s="112">
        <v>658922.4438817401</v>
      </c>
      <c r="P168" s="113">
        <v>280540.88057594997</v>
      </c>
      <c r="Q168" s="112">
        <v>57215.724933570003</v>
      </c>
      <c r="R168" s="112">
        <v>64750.628751679993</v>
      </c>
      <c r="S168" s="112">
        <v>158574.52689069998</v>
      </c>
      <c r="T168" s="112">
        <v>100375.675</v>
      </c>
      <c r="U168" s="112">
        <v>5507799.3002610486</v>
      </c>
      <c r="V168" s="112">
        <v>5105375.4795094989</v>
      </c>
      <c r="W168" s="112">
        <v>1743876.3758851895</v>
      </c>
      <c r="X168" s="112">
        <v>1432514.3875229196</v>
      </c>
      <c r="Y168" s="112">
        <v>311361.98836227006</v>
      </c>
      <c r="Z168" s="112">
        <v>136501.96939317</v>
      </c>
      <c r="AA168" s="112">
        <v>2041731.4347734198</v>
      </c>
      <c r="AB168" s="112">
        <v>600856.59405297984</v>
      </c>
      <c r="AC168" s="112">
        <v>1421474.4158234</v>
      </c>
      <c r="AD168" s="112">
        <v>4279.6849180699983</v>
      </c>
      <c r="AE168" s="112">
        <v>15120.739978970001</v>
      </c>
      <c r="AF168" s="112">
        <v>1183265.6994577199</v>
      </c>
      <c r="AG168" s="112">
        <v>1002480.78603181</v>
      </c>
      <c r="AH168" s="112">
        <v>180784.91342591</v>
      </c>
      <c r="AI168" s="112">
        <v>370976.77764627</v>
      </c>
      <c r="AJ168" s="112">
        <v>29214.875182199998</v>
      </c>
      <c r="AK168" s="112">
        <v>341761.90246407001</v>
      </c>
      <c r="AL168" s="112">
        <v>11495.495777690001</v>
      </c>
      <c r="AM168" s="112">
        <v>238645.23794347001</v>
      </c>
      <c r="AN168" s="112">
        <v>0</v>
      </c>
      <c r="AO168" s="112">
        <v>91621.168742909998</v>
      </c>
      <c r="AP168" s="112">
        <v>0</v>
      </c>
      <c r="AQ168" s="112">
        <v>31447.043105280001</v>
      </c>
      <c r="AR168" s="113">
        <v>-521250.23991721962</v>
      </c>
      <c r="AS168" s="113">
        <v>-1402467.7936233897</v>
      </c>
      <c r="AT168" s="113">
        <v>-1704515.9393749395</v>
      </c>
      <c r="AU168" s="111">
        <v>-4.6789081204883196</v>
      </c>
      <c r="AV168" s="113">
        <v>-2.6949704857543111E-2</v>
      </c>
      <c r="AW168" s="112">
        <v>1704515.9124252347</v>
      </c>
      <c r="AX168" s="112">
        <v>1675686.72430112</v>
      </c>
      <c r="AY168" s="114">
        <v>28829.188124114742</v>
      </c>
      <c r="AZ168" s="112">
        <v>16516826.167027514</v>
      </c>
      <c r="BA168" s="112">
        <v>3591753.4215678833</v>
      </c>
      <c r="BB168" s="114">
        <v>20108579.588595398</v>
      </c>
      <c r="BC168" s="110">
        <v>55.402221392669858</v>
      </c>
      <c r="BD168" s="110">
        <v>8.188368676997948</v>
      </c>
      <c r="BE168" s="110">
        <v>6.7354810410155492</v>
      </c>
      <c r="BF168" s="115">
        <v>38.820978053339104</v>
      </c>
      <c r="BG168" s="135">
        <v>36295619.711840503</v>
      </c>
    </row>
    <row r="169" spans="1:59" ht="14.5" outlineLevel="1" x14ac:dyDescent="0.25">
      <c r="A169" s="100"/>
      <c r="B169" s="99" t="s">
        <v>476</v>
      </c>
      <c r="C169" s="111">
        <v>585.36</v>
      </c>
      <c r="D169" s="112">
        <v>4237624.58203479</v>
      </c>
      <c r="E169" s="112">
        <v>4137248.9070347897</v>
      </c>
      <c r="F169" s="112">
        <v>3837178.3266032496</v>
      </c>
      <c r="G169" s="113">
        <v>854349.64624772989</v>
      </c>
      <c r="H169" s="112">
        <v>135580.13409591001</v>
      </c>
      <c r="I169" s="112">
        <v>4580.0345442400003</v>
      </c>
      <c r="J169" s="112">
        <v>559445.02145762998</v>
      </c>
      <c r="K169" s="112">
        <v>154744.45614994998</v>
      </c>
      <c r="L169" s="112">
        <v>1466362.9489720198</v>
      </c>
      <c r="M169" s="112">
        <v>767471.18328364985</v>
      </c>
      <c r="N169" s="112">
        <v>8356.9233365600012</v>
      </c>
      <c r="O169" s="112">
        <v>740637.62476329016</v>
      </c>
      <c r="P169" s="113">
        <v>300070.58043153997</v>
      </c>
      <c r="Q169" s="112">
        <v>64244.298573410008</v>
      </c>
      <c r="R169" s="112">
        <v>68530.758146429987</v>
      </c>
      <c r="S169" s="112">
        <v>167295.52371169999</v>
      </c>
      <c r="T169" s="112">
        <v>100375.675</v>
      </c>
      <c r="U169" s="112">
        <v>6231637.34402165</v>
      </c>
      <c r="V169" s="112">
        <v>5694130.4878626298</v>
      </c>
      <c r="W169" s="112">
        <v>1944196.4481320698</v>
      </c>
      <c r="X169" s="112">
        <v>1599825.1673757697</v>
      </c>
      <c r="Y169" s="112">
        <v>344371.28075629997</v>
      </c>
      <c r="Z169" s="112">
        <v>162311.28383122999</v>
      </c>
      <c r="AA169" s="112">
        <v>2292749.1484307302</v>
      </c>
      <c r="AB169" s="112">
        <v>667590.37212367007</v>
      </c>
      <c r="AC169" s="112">
        <v>1605006.5071287502</v>
      </c>
      <c r="AD169" s="112">
        <v>5031.5291993399987</v>
      </c>
      <c r="AE169" s="112">
        <v>15120.739978970001</v>
      </c>
      <c r="AF169" s="112">
        <v>1294873.6074686004</v>
      </c>
      <c r="AG169" s="112">
        <v>1088989.3888818203</v>
      </c>
      <c r="AH169" s="112">
        <v>205884.21858678001</v>
      </c>
      <c r="AI169" s="112">
        <v>505600.29544649</v>
      </c>
      <c r="AJ169" s="112">
        <v>35764.122940809997</v>
      </c>
      <c r="AK169" s="112">
        <v>469836.17250568001</v>
      </c>
      <c r="AL169" s="112">
        <v>13177.171546140002</v>
      </c>
      <c r="AM169" s="112">
        <v>337226.73221483</v>
      </c>
      <c r="AN169" s="112">
        <v>0</v>
      </c>
      <c r="AO169" s="112">
        <v>119432.26874470999</v>
      </c>
      <c r="AP169" s="112">
        <v>0</v>
      </c>
      <c r="AQ169" s="112">
        <v>31906.560712530001</v>
      </c>
      <c r="AR169" s="113">
        <v>-699139.15451825969</v>
      </c>
      <c r="AS169" s="113">
        <v>-1556881.5808278401</v>
      </c>
      <c r="AT169" s="113">
        <v>-1994012.7619868601</v>
      </c>
      <c r="AU169" s="111">
        <v>-5.4735789140458202</v>
      </c>
      <c r="AV169" s="113">
        <v>8.7736321613192558E-2</v>
      </c>
      <c r="AW169" s="112">
        <v>1994012.8497231817</v>
      </c>
      <c r="AX169" s="112">
        <v>1751098.53097342</v>
      </c>
      <c r="AY169" s="114">
        <v>242914.31874976173</v>
      </c>
      <c r="AZ169" s="112">
        <v>16716722.879401136</v>
      </c>
      <c r="BA169" s="112">
        <v>3839077.9931276385</v>
      </c>
      <c r="BB169" s="114">
        <v>20555800.872528777</v>
      </c>
      <c r="BC169" s="110">
        <v>56.63438463298364</v>
      </c>
      <c r="BD169" s="110">
        <v>9.2866829320159319</v>
      </c>
      <c r="BE169" s="110">
        <v>8.1134422228780689</v>
      </c>
      <c r="BF169" s="115">
        <v>38.214615641021695</v>
      </c>
      <c r="BG169" s="135">
        <v>36295619.711840503</v>
      </c>
    </row>
    <row r="170" spans="1:59" ht="14.5" outlineLevel="1" x14ac:dyDescent="0.25">
      <c r="A170" s="100"/>
      <c r="B170" s="99" t="s">
        <v>477</v>
      </c>
      <c r="C170" s="111">
        <v>563.29</v>
      </c>
      <c r="D170" s="112">
        <v>4641531.2192175994</v>
      </c>
      <c r="E170" s="112">
        <v>4541155.5442175996</v>
      </c>
      <c r="F170" s="112">
        <v>4204748.5769829694</v>
      </c>
      <c r="G170" s="113">
        <v>960881.67298055999</v>
      </c>
      <c r="H170" s="112">
        <v>150983.11122859002</v>
      </c>
      <c r="I170" s="112">
        <v>5034.1973934899997</v>
      </c>
      <c r="J170" s="112">
        <v>622128.80239502003</v>
      </c>
      <c r="K170" s="112">
        <v>182735.56196345997</v>
      </c>
      <c r="L170" s="112">
        <v>1562206.9510355098</v>
      </c>
      <c r="M170" s="112">
        <v>856725.57025104982</v>
      </c>
      <c r="N170" s="112">
        <v>9177.5080493700007</v>
      </c>
      <c r="O170" s="112">
        <v>824934.38271585014</v>
      </c>
      <c r="P170" s="113">
        <v>336406.96723463002</v>
      </c>
      <c r="Q170" s="112">
        <v>70495.421548910002</v>
      </c>
      <c r="R170" s="112">
        <v>73393.737086639987</v>
      </c>
      <c r="S170" s="112">
        <v>192517.80859907999</v>
      </c>
      <c r="T170" s="112">
        <v>100375.675</v>
      </c>
      <c r="U170" s="112">
        <v>6802063.4992725393</v>
      </c>
      <c r="V170" s="112">
        <v>6210983.6731131691</v>
      </c>
      <c r="W170" s="112">
        <v>2128250.7911696797</v>
      </c>
      <c r="X170" s="112">
        <v>1748242.9856226495</v>
      </c>
      <c r="Y170" s="112">
        <v>380007.80554703006</v>
      </c>
      <c r="Z170" s="112">
        <v>185192.28345326998</v>
      </c>
      <c r="AA170" s="112">
        <v>2524657.8457588893</v>
      </c>
      <c r="AB170" s="112">
        <v>740995.73201191996</v>
      </c>
      <c r="AC170" s="112">
        <v>1762583.2404570198</v>
      </c>
      <c r="AD170" s="112">
        <v>5420.3646746800005</v>
      </c>
      <c r="AE170" s="112">
        <v>15658.508615270001</v>
      </c>
      <c r="AF170" s="112">
        <v>1372882.7527313305</v>
      </c>
      <c r="AG170" s="112">
        <v>1166935.6546190204</v>
      </c>
      <c r="AH170" s="112">
        <v>205947.09811231002</v>
      </c>
      <c r="AI170" s="112">
        <v>559173.26544684009</v>
      </c>
      <c r="AJ170" s="112">
        <v>43332.414659739996</v>
      </c>
      <c r="AK170" s="112">
        <v>515840.85078710003</v>
      </c>
      <c r="AL170" s="112">
        <v>14682.051106590001</v>
      </c>
      <c r="AM170" s="112">
        <v>372774.49602214003</v>
      </c>
      <c r="AN170" s="112">
        <v>0</v>
      </c>
      <c r="AO170" s="112">
        <v>128384.30365836999</v>
      </c>
      <c r="AP170" s="112">
        <v>0</v>
      </c>
      <c r="AQ170" s="112">
        <v>31906.560712530001</v>
      </c>
      <c r="AR170" s="113">
        <v>-787649.52732360922</v>
      </c>
      <c r="AS170" s="113">
        <v>-1669828.1288955696</v>
      </c>
      <c r="AT170" s="113">
        <v>-2160532.2800549399</v>
      </c>
      <c r="AU170" s="111">
        <v>-5.9306761504578498</v>
      </c>
      <c r="AV170" s="113">
        <v>1.0888821445405483E-2</v>
      </c>
      <c r="AW170" s="112">
        <v>2160532.2909437614</v>
      </c>
      <c r="AX170" s="112">
        <v>1047517.431744396</v>
      </c>
      <c r="AY170" s="114">
        <v>1113014.8591993656</v>
      </c>
      <c r="AZ170" s="112">
        <v>16523554.996986754</v>
      </c>
      <c r="BA170" s="112">
        <v>4546714.9284807164</v>
      </c>
      <c r="BB170" s="114">
        <v>21070269.925467469</v>
      </c>
      <c r="BC170" s="110">
        <v>58.051825792614423</v>
      </c>
      <c r="BD170" s="110">
        <v>9.2810860267370732</v>
      </c>
      <c r="BE170" s="110">
        <v>8.2206416553835755</v>
      </c>
      <c r="BF170" s="115">
        <v>37.153397460840317</v>
      </c>
      <c r="BG170" s="135">
        <v>36295619.711840503</v>
      </c>
    </row>
    <row r="171" spans="1:59" ht="14.5" x14ac:dyDescent="0.25">
      <c r="A171" s="101">
        <v>2019</v>
      </c>
      <c r="B171" s="99" t="s">
        <v>478</v>
      </c>
      <c r="C171" s="116">
        <v>573.53</v>
      </c>
      <c r="D171" s="117">
        <v>5356148.4148547295</v>
      </c>
      <c r="E171" s="117">
        <v>5255772.7398547297</v>
      </c>
      <c r="F171" s="117">
        <v>4889568.7911710301</v>
      </c>
      <c r="G171" s="118">
        <v>1033132.73067916</v>
      </c>
      <c r="H171" s="117">
        <v>164224.01437465003</v>
      </c>
      <c r="I171" s="117">
        <v>5411.8859709999997</v>
      </c>
      <c r="J171" s="117">
        <v>676235.81942060997</v>
      </c>
      <c r="K171" s="117">
        <v>187261.01091289998</v>
      </c>
      <c r="L171" s="117">
        <v>1854865.3921940099</v>
      </c>
      <c r="M171" s="117">
        <v>958750.11857829988</v>
      </c>
      <c r="N171" s="117">
        <v>10190.937576370001</v>
      </c>
      <c r="O171" s="117">
        <v>1032629.6121431901</v>
      </c>
      <c r="P171" s="118">
        <v>366203.94868369994</v>
      </c>
      <c r="Q171" s="117">
        <v>77469.952449250006</v>
      </c>
      <c r="R171" s="117">
        <v>80250.157247509982</v>
      </c>
      <c r="S171" s="117">
        <v>208483.83898693998</v>
      </c>
      <c r="T171" s="117">
        <v>100375.675</v>
      </c>
      <c r="U171" s="117">
        <v>7880403.5847661709</v>
      </c>
      <c r="V171" s="117">
        <v>7129672.0126845706</v>
      </c>
      <c r="W171" s="117">
        <v>2476572.69135678</v>
      </c>
      <c r="X171" s="117">
        <v>2057916.55444863</v>
      </c>
      <c r="Y171" s="117">
        <v>418656.13690815005</v>
      </c>
      <c r="Z171" s="117">
        <v>232410.85556863999</v>
      </c>
      <c r="AA171" s="117">
        <v>2524657.8457588893</v>
      </c>
      <c r="AB171" s="117">
        <v>740995.73201191996</v>
      </c>
      <c r="AC171" s="117">
        <v>1762583.2404570198</v>
      </c>
      <c r="AD171" s="117">
        <v>5420.3646746800005</v>
      </c>
      <c r="AE171" s="117">
        <v>15658.508615270001</v>
      </c>
      <c r="AF171" s="117">
        <v>1517253.8600337598</v>
      </c>
      <c r="AG171" s="117">
        <v>1310014.3845654</v>
      </c>
      <c r="AH171" s="117">
        <v>207239.47546836</v>
      </c>
      <c r="AI171" s="117">
        <v>718825.01136907004</v>
      </c>
      <c r="AJ171" s="117">
        <v>60860.505657310001</v>
      </c>
      <c r="AK171" s="117">
        <v>657964.50571176002</v>
      </c>
      <c r="AL171" s="117">
        <v>20150.978144669996</v>
      </c>
      <c r="AM171" s="117">
        <v>501374.68620270002</v>
      </c>
      <c r="AN171" s="117">
        <v>156.38724956000001</v>
      </c>
      <c r="AO171" s="117">
        <v>136282.45411483</v>
      </c>
      <c r="AP171" s="117">
        <v>0</v>
      </c>
      <c r="AQ171" s="117">
        <v>31906.560712530001</v>
      </c>
      <c r="AR171" s="118">
        <v>-1007001.3098776815</v>
      </c>
      <c r="AS171" s="118">
        <v>-1873899.2728298409</v>
      </c>
      <c r="AT171" s="118">
        <v>-2524255.1699114414</v>
      </c>
      <c r="AU171" s="116">
        <v>-6.9577995924906197</v>
      </c>
      <c r="AV171" s="118">
        <v>0</v>
      </c>
      <c r="AW171" s="117">
        <v>2524255.1721859341</v>
      </c>
      <c r="AX171" s="117">
        <v>1405665.4212793799</v>
      </c>
      <c r="AY171" s="119">
        <v>1118589.7509065543</v>
      </c>
      <c r="AZ171" s="117">
        <v>16581137.964136353</v>
      </c>
      <c r="BA171" s="117">
        <v>4635918.8608771451</v>
      </c>
      <c r="BB171" s="119">
        <v>21217056.825013496</v>
      </c>
      <c r="BC171" s="120">
        <v>58.45624621775498</v>
      </c>
      <c r="BD171" s="120">
        <v>6.7108613100163694</v>
      </c>
      <c r="BE171" s="120">
        <v>9.1216776353770879</v>
      </c>
      <c r="BF171" s="121">
        <v>37.935152800044314</v>
      </c>
      <c r="BG171" s="136">
        <v>36295619.711840503</v>
      </c>
    </row>
    <row r="172" spans="1:59" ht="14.5" outlineLevel="1" x14ac:dyDescent="0.25">
      <c r="A172" s="98"/>
      <c r="B172" s="99" t="s">
        <v>467</v>
      </c>
      <c r="C172" s="104">
        <v>571.99</v>
      </c>
      <c r="D172" s="105">
        <v>454164.5397985499</v>
      </c>
      <c r="E172" s="105">
        <v>454164.5397985499</v>
      </c>
      <c r="F172" s="105">
        <v>442684.41830130992</v>
      </c>
      <c r="G172" s="106">
        <v>83956.6</v>
      </c>
      <c r="H172" s="105">
        <v>12559.4</v>
      </c>
      <c r="I172" s="105">
        <v>441.7</v>
      </c>
      <c r="J172" s="105">
        <v>56975.199999999997</v>
      </c>
      <c r="K172" s="105">
        <v>13980.3</v>
      </c>
      <c r="L172" s="105">
        <v>138632.1</v>
      </c>
      <c r="M172" s="105">
        <v>119171.4</v>
      </c>
      <c r="N172" s="105">
        <v>1462.3</v>
      </c>
      <c r="O172" s="105">
        <v>99462.1</v>
      </c>
      <c r="P172" s="106">
        <v>11480.1</v>
      </c>
      <c r="Q172" s="105">
        <v>7334</v>
      </c>
      <c r="R172" s="105">
        <v>3006.6</v>
      </c>
      <c r="S172" s="105">
        <v>1139.5</v>
      </c>
      <c r="T172" s="105">
        <v>0</v>
      </c>
      <c r="U172" s="105">
        <v>617831.30000000005</v>
      </c>
      <c r="V172" s="105">
        <v>610977.80000000005</v>
      </c>
      <c r="W172" s="105">
        <v>312611.7</v>
      </c>
      <c r="X172" s="105">
        <v>284361</v>
      </c>
      <c r="Y172" s="105">
        <v>28250.799999999999</v>
      </c>
      <c r="Z172" s="105">
        <v>3623.2</v>
      </c>
      <c r="AA172" s="105">
        <v>203286.7</v>
      </c>
      <c r="AB172" s="105">
        <v>138464.70000000001</v>
      </c>
      <c r="AC172" s="105">
        <v>63949.8</v>
      </c>
      <c r="AD172" s="105">
        <v>872.1</v>
      </c>
      <c r="AE172" s="105">
        <v>0</v>
      </c>
      <c r="AF172" s="105">
        <v>91456.2</v>
      </c>
      <c r="AG172" s="105">
        <v>72245.399999999994</v>
      </c>
      <c r="AH172" s="105">
        <v>19210.8</v>
      </c>
      <c r="AI172" s="105">
        <v>6853.5</v>
      </c>
      <c r="AJ172" s="105">
        <v>1524.8</v>
      </c>
      <c r="AK172" s="105">
        <v>5328.7</v>
      </c>
      <c r="AL172" s="105">
        <v>4227.8</v>
      </c>
      <c r="AM172" s="105">
        <v>1100.8</v>
      </c>
      <c r="AN172" s="105">
        <v>0</v>
      </c>
      <c r="AO172" s="105">
        <v>0.1</v>
      </c>
      <c r="AP172" s="105">
        <v>0</v>
      </c>
      <c r="AQ172" s="105">
        <v>0</v>
      </c>
      <c r="AR172" s="106">
        <v>-72210.600000000093</v>
      </c>
      <c r="AS172" s="106">
        <v>-156813.30000000005</v>
      </c>
      <c r="AT172" s="106">
        <v>-163666.80000000005</v>
      </c>
      <c r="AU172" s="104">
        <v>-0.42749962735777702</v>
      </c>
      <c r="AV172" s="106">
        <v>8.7736321613192558E-2</v>
      </c>
      <c r="AW172" s="105">
        <v>163666.70000000001</v>
      </c>
      <c r="AX172" s="105">
        <v>165978.29999999999</v>
      </c>
      <c r="AY172" s="107">
        <v>-2311.6</v>
      </c>
      <c r="AZ172" s="105">
        <v>16665639.654949188</v>
      </c>
      <c r="BA172" s="112">
        <v>4621261.0140848197</v>
      </c>
      <c r="BB172" s="107">
        <v>21286900.669034008</v>
      </c>
      <c r="BC172" s="110">
        <v>61.065641290153863</v>
      </c>
      <c r="BD172" s="108">
        <v>-3.8785778477981703</v>
      </c>
      <c r="BE172" s="108">
        <v>1.1092833917608254</v>
      </c>
      <c r="BF172" s="109">
        <v>31.316237933841805</v>
      </c>
      <c r="BG172" s="137">
        <v>34469247.751247101</v>
      </c>
    </row>
    <row r="173" spans="1:59" ht="14.5" outlineLevel="1" x14ac:dyDescent="0.25">
      <c r="A173" s="100"/>
      <c r="B173" s="99" t="s">
        <v>468</v>
      </c>
      <c r="C173" s="111">
        <v>571.6</v>
      </c>
      <c r="D173" s="112">
        <v>827404.09454844007</v>
      </c>
      <c r="E173" s="112">
        <v>827404.09454844007</v>
      </c>
      <c r="F173" s="112">
        <v>795259.61425370001</v>
      </c>
      <c r="G173" s="113">
        <v>166284.87265641001</v>
      </c>
      <c r="H173" s="112">
        <v>24044.923220199998</v>
      </c>
      <c r="I173" s="112">
        <v>901.49987511999996</v>
      </c>
      <c r="J173" s="112">
        <v>109147.50191299</v>
      </c>
      <c r="K173" s="112">
        <v>32190.947648100002</v>
      </c>
      <c r="L173" s="112">
        <v>232031.03504355001</v>
      </c>
      <c r="M173" s="112">
        <v>219620.08886001998</v>
      </c>
      <c r="N173" s="112">
        <v>1986.7656259999999</v>
      </c>
      <c r="O173" s="112">
        <v>175336.85206771997</v>
      </c>
      <c r="P173" s="113">
        <v>32144.480294740002</v>
      </c>
      <c r="Q173" s="112">
        <v>12833.586339519999</v>
      </c>
      <c r="R173" s="112">
        <v>5300.2096927299999</v>
      </c>
      <c r="S173" s="112">
        <v>14010.68426249</v>
      </c>
      <c r="T173" s="112">
        <v>0</v>
      </c>
      <c r="U173" s="112">
        <v>1188859.4374732501</v>
      </c>
      <c r="V173" s="112">
        <v>1163702.48004076</v>
      </c>
      <c r="W173" s="112">
        <v>508558.25890553999</v>
      </c>
      <c r="X173" s="112">
        <v>423099.77366711001</v>
      </c>
      <c r="Y173" s="112">
        <v>85458.485238429974</v>
      </c>
      <c r="Z173" s="112">
        <v>12243.259286030001</v>
      </c>
      <c r="AA173" s="112">
        <v>378201.64213509997</v>
      </c>
      <c r="AB173" s="112">
        <v>131995.99036067</v>
      </c>
      <c r="AC173" s="112">
        <v>244684.76434788998</v>
      </c>
      <c r="AD173" s="112">
        <v>1520.8874265400002</v>
      </c>
      <c r="AE173" s="112">
        <v>0</v>
      </c>
      <c r="AF173" s="112">
        <v>264699.31971409003</v>
      </c>
      <c r="AG173" s="112">
        <v>229397.53726006002</v>
      </c>
      <c r="AH173" s="112">
        <v>35301.782454029999</v>
      </c>
      <c r="AI173" s="112">
        <v>25156.957432489999</v>
      </c>
      <c r="AJ173" s="112">
        <v>3719.3939597599997</v>
      </c>
      <c r="AK173" s="112">
        <v>21437.563472729998</v>
      </c>
      <c r="AL173" s="112">
        <v>2202.8368564500001</v>
      </c>
      <c r="AM173" s="112">
        <v>19145.904348739998</v>
      </c>
      <c r="AN173" s="112">
        <v>0</v>
      </c>
      <c r="AO173" s="112">
        <v>88.822267539999999</v>
      </c>
      <c r="AP173" s="112">
        <v>0</v>
      </c>
      <c r="AQ173" s="112">
        <v>0</v>
      </c>
      <c r="AR173" s="113">
        <v>-96756.023210719926</v>
      </c>
      <c r="AS173" s="113">
        <v>-336298.38549231994</v>
      </c>
      <c r="AT173" s="113">
        <v>-361455.34292481001</v>
      </c>
      <c r="AU173" s="111">
        <v>-0.25272797796812302</v>
      </c>
      <c r="AV173" s="113">
        <v>8.7736321613192558E-2</v>
      </c>
      <c r="AW173" s="112">
        <v>361455.26812834083</v>
      </c>
      <c r="AX173" s="112">
        <v>367994.57999174204</v>
      </c>
      <c r="AY173" s="114">
        <v>-6539.3118634011989</v>
      </c>
      <c r="AZ173" s="112">
        <v>16880402.339023363</v>
      </c>
      <c r="BA173" s="112">
        <v>4613406.9739527805</v>
      </c>
      <c r="BB173" s="114">
        <v>21493809.312976144</v>
      </c>
      <c r="BC173" s="110">
        <v>61.65919923582431</v>
      </c>
      <c r="BD173" s="110">
        <v>3.7156303655951683</v>
      </c>
      <c r="BE173" s="110">
        <v>2.1160581848058921</v>
      </c>
      <c r="BF173" s="115">
        <v>29.176765786264173</v>
      </c>
      <c r="BG173" s="135">
        <v>34469247.751247101</v>
      </c>
    </row>
    <row r="174" spans="1:59" ht="14.5" outlineLevel="1" x14ac:dyDescent="0.25">
      <c r="A174" s="100"/>
      <c r="B174" s="99" t="s">
        <v>469</v>
      </c>
      <c r="C174" s="111">
        <v>579.32000000000005</v>
      </c>
      <c r="D174" s="112">
        <v>1366572.2124774801</v>
      </c>
      <c r="E174" s="112">
        <v>1366572.2124774801</v>
      </c>
      <c r="F174" s="112">
        <v>1291680.0698369201</v>
      </c>
      <c r="G174" s="113">
        <v>242371.48168673</v>
      </c>
      <c r="H174" s="112">
        <v>35143.357955150001</v>
      </c>
      <c r="I174" s="112">
        <v>1337.60539509</v>
      </c>
      <c r="J174" s="112">
        <v>160208.36805028</v>
      </c>
      <c r="K174" s="112">
        <v>45682.150286210002</v>
      </c>
      <c r="L174" s="112">
        <v>479242.53329942003</v>
      </c>
      <c r="M174" s="112">
        <v>315443.78666541999</v>
      </c>
      <c r="N174" s="112">
        <v>2816.2113849999996</v>
      </c>
      <c r="O174" s="112">
        <v>251806.05680034996</v>
      </c>
      <c r="P174" s="113">
        <v>74892.142640559992</v>
      </c>
      <c r="Q174" s="112">
        <v>18592.967902509998</v>
      </c>
      <c r="R174" s="112">
        <v>20398.12778332</v>
      </c>
      <c r="S174" s="112">
        <v>35901.046954730002</v>
      </c>
      <c r="T174" s="112">
        <v>0</v>
      </c>
      <c r="U174" s="112">
        <v>1924855.4696839799</v>
      </c>
      <c r="V174" s="112">
        <v>1842718.5897065499</v>
      </c>
      <c r="W174" s="112">
        <v>692053.22088216001</v>
      </c>
      <c r="X174" s="112">
        <v>570354.55945142999</v>
      </c>
      <c r="Y174" s="112">
        <v>121698.66143073</v>
      </c>
      <c r="Z174" s="112">
        <v>30588.092438489999</v>
      </c>
      <c r="AA174" s="112">
        <v>608498.36249130999</v>
      </c>
      <c r="AB174" s="112">
        <v>201132.68470923998</v>
      </c>
      <c r="AC174" s="112">
        <v>405490.18466502998</v>
      </c>
      <c r="AD174" s="112">
        <v>1875.4931170399993</v>
      </c>
      <c r="AE174" s="112">
        <v>0</v>
      </c>
      <c r="AF174" s="112">
        <v>511578.91389458993</v>
      </c>
      <c r="AG174" s="112">
        <v>445057.73688130995</v>
      </c>
      <c r="AH174" s="112">
        <v>66521.177013280001</v>
      </c>
      <c r="AI174" s="112">
        <v>82136.879977429999</v>
      </c>
      <c r="AJ174" s="112">
        <v>7954.9677647199996</v>
      </c>
      <c r="AK174" s="112">
        <v>74181.912212709998</v>
      </c>
      <c r="AL174" s="112">
        <v>3309.4503304700002</v>
      </c>
      <c r="AM174" s="112">
        <v>69284.246805899995</v>
      </c>
      <c r="AN174" s="112">
        <v>0</v>
      </c>
      <c r="AO174" s="112">
        <v>1588.21507634</v>
      </c>
      <c r="AP174" s="112">
        <v>0</v>
      </c>
      <c r="AQ174" s="112">
        <v>0</v>
      </c>
      <c r="AR174" s="113">
        <v>-46704.343311909819</v>
      </c>
      <c r="AS174" s="113">
        <v>-476146.37722906983</v>
      </c>
      <c r="AT174" s="113">
        <v>-558283.25720649981</v>
      </c>
      <c r="AU174" s="111">
        <v>-1.45824305345803</v>
      </c>
      <c r="AV174" s="113">
        <v>8.7736321613192558E-2</v>
      </c>
      <c r="AW174" s="112">
        <v>558283.32752847276</v>
      </c>
      <c r="AX174" s="112">
        <v>570045.09276268992</v>
      </c>
      <c r="AY174" s="114">
        <v>-11761.765234217124</v>
      </c>
      <c r="AZ174" s="112">
        <v>17004634.899999999</v>
      </c>
      <c r="BA174" s="112">
        <v>4669843.2243230296</v>
      </c>
      <c r="BB174" s="114">
        <v>21674478.124323029</v>
      </c>
      <c r="BC174" s="110">
        <v>62.177483085481974</v>
      </c>
      <c r="BD174" s="110">
        <v>2.9828607371636728</v>
      </c>
      <c r="BE174" s="110">
        <v>4.2671712900561367</v>
      </c>
      <c r="BF174" s="115">
        <v>37.102262742191755</v>
      </c>
      <c r="BG174" s="135">
        <v>34469247.751247101</v>
      </c>
    </row>
    <row r="175" spans="1:59" ht="14.5" outlineLevel="1" x14ac:dyDescent="0.25">
      <c r="A175" s="100"/>
      <c r="B175" s="99" t="s">
        <v>470</v>
      </c>
      <c r="C175" s="111">
        <v>569.96</v>
      </c>
      <c r="D175" s="112">
        <v>1672912.6706890999</v>
      </c>
      <c r="E175" s="112">
        <v>1672912.6706890999</v>
      </c>
      <c r="F175" s="112">
        <v>1558792.85371702</v>
      </c>
      <c r="G175" s="113">
        <v>281565.93500178005</v>
      </c>
      <c r="H175" s="112">
        <v>41322.192370140001</v>
      </c>
      <c r="I175" s="112">
        <v>1831.9748668300001</v>
      </c>
      <c r="J175" s="112">
        <v>188500.16212413</v>
      </c>
      <c r="K175" s="112">
        <v>49911.605640680005</v>
      </c>
      <c r="L175" s="112">
        <v>601264.33558479999</v>
      </c>
      <c r="M175" s="112">
        <v>362769.69716306997</v>
      </c>
      <c r="N175" s="112">
        <v>2840.8571939999997</v>
      </c>
      <c r="O175" s="112">
        <v>310352.02877336997</v>
      </c>
      <c r="P175" s="113">
        <v>114119.81697208001</v>
      </c>
      <c r="Q175" s="112">
        <v>24819.483083319999</v>
      </c>
      <c r="R175" s="112">
        <v>26076.774868690001</v>
      </c>
      <c r="S175" s="112">
        <v>63223.559020070003</v>
      </c>
      <c r="T175" s="112">
        <v>0</v>
      </c>
      <c r="U175" s="112">
        <v>2459264.9413879598</v>
      </c>
      <c r="V175" s="112">
        <v>2354901.1193761299</v>
      </c>
      <c r="W175" s="112">
        <v>872607.54513544997</v>
      </c>
      <c r="X175" s="112">
        <v>719402.36194881995</v>
      </c>
      <c r="Y175" s="112">
        <v>153205.18318662999</v>
      </c>
      <c r="Z175" s="112">
        <v>48549.706560219987</v>
      </c>
      <c r="AA175" s="112">
        <v>816356.86396380002</v>
      </c>
      <c r="AB175" s="112">
        <v>276410.85978583002</v>
      </c>
      <c r="AC175" s="112">
        <v>537884.70456759003</v>
      </c>
      <c r="AD175" s="112">
        <v>2061.2996103800001</v>
      </c>
      <c r="AE175" s="112">
        <v>0</v>
      </c>
      <c r="AF175" s="112">
        <v>617387.00371665996</v>
      </c>
      <c r="AG175" s="112">
        <v>507896.22778880998</v>
      </c>
      <c r="AH175" s="112">
        <v>109490.77592784999</v>
      </c>
      <c r="AI175" s="112">
        <v>104363.82201182999</v>
      </c>
      <c r="AJ175" s="112">
        <v>11921.524935579999</v>
      </c>
      <c r="AK175" s="112">
        <v>92442.29707624999</v>
      </c>
      <c r="AL175" s="112">
        <v>4410.2193734700004</v>
      </c>
      <c r="AM175" s="112">
        <v>83928.265916609991</v>
      </c>
      <c r="AN175" s="112">
        <v>0</v>
      </c>
      <c r="AO175" s="112">
        <v>4103.8117861700002</v>
      </c>
      <c r="AP175" s="112">
        <v>0</v>
      </c>
      <c r="AQ175" s="112">
        <v>0</v>
      </c>
      <c r="AR175" s="113">
        <v>-168965.26698219986</v>
      </c>
      <c r="AS175" s="113">
        <v>-681988.44868703</v>
      </c>
      <c r="AT175" s="113">
        <v>-786352.27069885982</v>
      </c>
      <c r="AU175" s="111">
        <v>-2.2127846482350901</v>
      </c>
      <c r="AV175" s="113">
        <v>8.7736321613192558E-2</v>
      </c>
      <c r="AW175" s="112">
        <v>786352.3000370441</v>
      </c>
      <c r="AX175" s="112">
        <v>517378.579679702</v>
      </c>
      <c r="AY175" s="114">
        <v>268973.7203573421</v>
      </c>
      <c r="AZ175" s="112">
        <v>17167282.989999998</v>
      </c>
      <c r="BA175" s="112">
        <v>4877318.0386377042</v>
      </c>
      <c r="BB175" s="114">
        <v>22044601.028637704</v>
      </c>
      <c r="BC175" s="110">
        <v>63.239253084767434</v>
      </c>
      <c r="BD175" s="110">
        <v>-0.84975718669957345</v>
      </c>
      <c r="BE175" s="110">
        <v>4.2436998249130955</v>
      </c>
      <c r="BF175" s="115">
        <v>38.572433415450611</v>
      </c>
      <c r="BG175" s="135">
        <v>34469247.751247101</v>
      </c>
    </row>
    <row r="176" spans="1:59" ht="14.5" outlineLevel="1" x14ac:dyDescent="0.25">
      <c r="A176" s="100"/>
      <c r="B176" s="99" t="s">
        <v>471</v>
      </c>
      <c r="C176" s="111">
        <v>577.09</v>
      </c>
      <c r="D176" s="112">
        <v>1998855.8750372198</v>
      </c>
      <c r="E176" s="112">
        <v>1923855.8750372198</v>
      </c>
      <c r="F176" s="112">
        <v>1772648.65948064</v>
      </c>
      <c r="G176" s="113">
        <v>314428.24426519003</v>
      </c>
      <c r="H176" s="112">
        <v>46748.607115389997</v>
      </c>
      <c r="I176" s="112">
        <v>2243.5826439500001</v>
      </c>
      <c r="J176" s="112">
        <v>212109.55178053002</v>
      </c>
      <c r="K176" s="112">
        <v>53326.502725320002</v>
      </c>
      <c r="L176" s="112">
        <v>691678.64481238998</v>
      </c>
      <c r="M176" s="112">
        <v>412197.48331866995</v>
      </c>
      <c r="N176" s="112">
        <v>2884.3870099999999</v>
      </c>
      <c r="O176" s="112">
        <v>351459.90007438994</v>
      </c>
      <c r="P176" s="113">
        <v>151207.21555657999</v>
      </c>
      <c r="Q176" s="112">
        <v>30690.185643680001</v>
      </c>
      <c r="R176" s="112">
        <v>27853.758021690002</v>
      </c>
      <c r="S176" s="112">
        <v>92663.271891209995</v>
      </c>
      <c r="T176" s="112">
        <v>75000</v>
      </c>
      <c r="U176" s="112">
        <v>3048274.9589616302</v>
      </c>
      <c r="V176" s="112">
        <v>2905215.9169330401</v>
      </c>
      <c r="W176" s="112">
        <v>1051948.8833182901</v>
      </c>
      <c r="X176" s="112">
        <v>865945.83322118013</v>
      </c>
      <c r="Y176" s="112">
        <v>186003.05009711001</v>
      </c>
      <c r="Z176" s="112">
        <v>67342.725210730001</v>
      </c>
      <c r="AA176" s="112">
        <v>1096635.6700184301</v>
      </c>
      <c r="AB176" s="112">
        <v>357238.45657687</v>
      </c>
      <c r="AC176" s="112">
        <v>705523.54669559014</v>
      </c>
      <c r="AD176" s="112">
        <v>2482.7917459699997</v>
      </c>
      <c r="AE176" s="112">
        <v>31390.875</v>
      </c>
      <c r="AF176" s="112">
        <v>689288.63838559005</v>
      </c>
      <c r="AG176" s="112">
        <v>579723.21574582008</v>
      </c>
      <c r="AH176" s="112">
        <v>109565.42263977</v>
      </c>
      <c r="AI176" s="112">
        <v>143059.04202858999</v>
      </c>
      <c r="AJ176" s="112">
        <v>15494.453375359999</v>
      </c>
      <c r="AK176" s="112">
        <v>127564.58865322998</v>
      </c>
      <c r="AL176" s="112">
        <v>5510.9884164699997</v>
      </c>
      <c r="AM176" s="112">
        <v>117798.36634371997</v>
      </c>
      <c r="AN176" s="112">
        <v>0</v>
      </c>
      <c r="AO176" s="112">
        <v>4255.2338930400001</v>
      </c>
      <c r="AP176" s="112">
        <v>0</v>
      </c>
      <c r="AQ176" s="112">
        <v>0</v>
      </c>
      <c r="AR176" s="113">
        <v>-360130.44553882023</v>
      </c>
      <c r="AS176" s="113">
        <v>-981360.04189582029</v>
      </c>
      <c r="AT176" s="113">
        <v>-1049419.0839244104</v>
      </c>
      <c r="AU176" s="111">
        <v>-2.9530511006334299</v>
      </c>
      <c r="AV176" s="113">
        <v>8.7736321613192558E-2</v>
      </c>
      <c r="AW176" s="112">
        <v>1049419.0942268311</v>
      </c>
      <c r="AX176" s="112">
        <v>618952.37036406901</v>
      </c>
      <c r="AY176" s="114">
        <v>430466.7238627621</v>
      </c>
      <c r="AZ176" s="112">
        <v>17071371.626408197</v>
      </c>
      <c r="BA176" s="112">
        <v>5100508.660572581</v>
      </c>
      <c r="BB176" s="114">
        <v>22171880.286980778</v>
      </c>
      <c r="BC176" s="110">
        <v>63.604378551104645</v>
      </c>
      <c r="BD176" s="110">
        <v>-6.3692619669824762</v>
      </c>
      <c r="BE176" s="110">
        <v>4.6931147601370533</v>
      </c>
      <c r="BF176" s="115">
        <v>39.019500063540043</v>
      </c>
      <c r="BG176" s="135">
        <v>34469247.751247101</v>
      </c>
    </row>
    <row r="177" spans="1:59" ht="14.5" outlineLevel="1" x14ac:dyDescent="0.25">
      <c r="A177" s="100"/>
      <c r="B177" s="99" t="s">
        <v>472</v>
      </c>
      <c r="C177" s="111">
        <v>583.74</v>
      </c>
      <c r="D177" s="112">
        <v>2310099.6901549497</v>
      </c>
      <c r="E177" s="112">
        <v>2235099.6901549497</v>
      </c>
      <c r="F177" s="112">
        <v>2041547.0754666501</v>
      </c>
      <c r="G177" s="113">
        <v>360569.84600711998</v>
      </c>
      <c r="H177" s="112">
        <v>54337.397928279992</v>
      </c>
      <c r="I177" s="112">
        <v>2672.1536394899999</v>
      </c>
      <c r="J177" s="112">
        <v>244812.28835040002</v>
      </c>
      <c r="K177" s="112">
        <v>58748.006088950002</v>
      </c>
      <c r="L177" s="112">
        <v>821030.48686356004</v>
      </c>
      <c r="M177" s="112">
        <v>468381.96951384994</v>
      </c>
      <c r="N177" s="112">
        <v>3003.4772840000001</v>
      </c>
      <c r="O177" s="112">
        <v>388561.29579812003</v>
      </c>
      <c r="P177" s="113">
        <v>193552.6146883</v>
      </c>
      <c r="Q177" s="112">
        <v>36539.236991819998</v>
      </c>
      <c r="R177" s="112">
        <v>30041.697388550001</v>
      </c>
      <c r="S177" s="112">
        <v>126971.68030792999</v>
      </c>
      <c r="T177" s="112">
        <v>75000</v>
      </c>
      <c r="U177" s="112">
        <v>3675810.1760444203</v>
      </c>
      <c r="V177" s="112">
        <v>3500657.5368381804</v>
      </c>
      <c r="W177" s="112">
        <v>1231336.8534951501</v>
      </c>
      <c r="X177" s="112">
        <v>1013044.2248073102</v>
      </c>
      <c r="Y177" s="112">
        <v>218292.62868784001</v>
      </c>
      <c r="Z177" s="112">
        <v>85614.559362459986</v>
      </c>
      <c r="AA177" s="112">
        <v>1372243.3646316202</v>
      </c>
      <c r="AB177" s="112">
        <v>440019.91794493998</v>
      </c>
      <c r="AC177" s="112">
        <v>860618.97388294013</v>
      </c>
      <c r="AD177" s="112">
        <v>3417.41030374</v>
      </c>
      <c r="AE177" s="112">
        <v>68187.0625</v>
      </c>
      <c r="AF177" s="112">
        <v>811462.75934895</v>
      </c>
      <c r="AG177" s="112">
        <v>700611.67970568</v>
      </c>
      <c r="AH177" s="112">
        <v>110851.07964327</v>
      </c>
      <c r="AI177" s="112">
        <v>175152.63920623998</v>
      </c>
      <c r="AJ177" s="112">
        <v>21381.823746009999</v>
      </c>
      <c r="AK177" s="112">
        <v>153770.81546022999</v>
      </c>
      <c r="AL177" s="112">
        <v>6611.75745947</v>
      </c>
      <c r="AM177" s="112">
        <v>140407.82489190999</v>
      </c>
      <c r="AN177" s="112">
        <v>0</v>
      </c>
      <c r="AO177" s="112">
        <v>6751.2331088499996</v>
      </c>
      <c r="AP177" s="112">
        <v>0</v>
      </c>
      <c r="AQ177" s="112">
        <v>0</v>
      </c>
      <c r="AR177" s="113">
        <v>-554247.72654052079</v>
      </c>
      <c r="AS177" s="113">
        <v>-1265557.8466832307</v>
      </c>
      <c r="AT177" s="113">
        <v>-1365710.4858894707</v>
      </c>
      <c r="AU177" s="111">
        <v>-3.8430908254695102</v>
      </c>
      <c r="AV177" s="113">
        <v>8.7736321613192558E-2</v>
      </c>
      <c r="AW177" s="112">
        <v>1365710.4704034911</v>
      </c>
      <c r="AX177" s="112">
        <v>904743.2567022891</v>
      </c>
      <c r="AY177" s="114">
        <v>460967.21370120201</v>
      </c>
      <c r="AZ177" s="112">
        <v>17078201.234521043</v>
      </c>
      <c r="BA177" s="112">
        <v>5190488.4783925796</v>
      </c>
      <c r="BB177" s="114">
        <v>22268689.712913621</v>
      </c>
      <c r="BC177" s="110">
        <v>63.882095338975063</v>
      </c>
      <c r="BD177" s="110">
        <v>-10.539996512412319</v>
      </c>
      <c r="BE177" s="110">
        <v>4.7650077348314994</v>
      </c>
      <c r="BF177" s="115">
        <v>40.21609380111363</v>
      </c>
      <c r="BG177" s="135">
        <v>34469247.751247101</v>
      </c>
    </row>
    <row r="178" spans="1:59" ht="14.5" outlineLevel="1" x14ac:dyDescent="0.25">
      <c r="A178" s="100"/>
      <c r="B178" s="99" t="s">
        <v>473</v>
      </c>
      <c r="C178" s="111">
        <v>589.61</v>
      </c>
      <c r="D178" s="112">
        <v>2632601.5028535603</v>
      </c>
      <c r="E178" s="112">
        <v>2557601.5028535603</v>
      </c>
      <c r="F178" s="112">
        <v>2334266.9161803499</v>
      </c>
      <c r="G178" s="113">
        <v>426081.95583878004</v>
      </c>
      <c r="H178" s="112">
        <v>64761.900940159991</v>
      </c>
      <c r="I178" s="112">
        <v>3094.9883381899999</v>
      </c>
      <c r="J178" s="112">
        <v>291634.35793744004</v>
      </c>
      <c r="K178" s="112">
        <v>66590.708622990001</v>
      </c>
      <c r="L178" s="112">
        <v>929969.70908366004</v>
      </c>
      <c r="M178" s="112">
        <v>544758.85517310991</v>
      </c>
      <c r="N178" s="112">
        <v>9519.1185281399994</v>
      </c>
      <c r="O178" s="112">
        <v>429755.79268780001</v>
      </c>
      <c r="P178" s="113">
        <v>223334.58667320997</v>
      </c>
      <c r="Q178" s="112">
        <v>43286.229073670002</v>
      </c>
      <c r="R178" s="112">
        <v>32859.236901969998</v>
      </c>
      <c r="S178" s="112">
        <v>147189.12069756998</v>
      </c>
      <c r="T178" s="112">
        <v>75000</v>
      </c>
      <c r="U178" s="112">
        <v>4263410.22292687</v>
      </c>
      <c r="V178" s="112">
        <v>4058409.3787065204</v>
      </c>
      <c r="W178" s="112">
        <v>1414121.9488598602</v>
      </c>
      <c r="X178" s="112">
        <v>1163728.9784965701</v>
      </c>
      <c r="Y178" s="112">
        <v>250392.97036329005</v>
      </c>
      <c r="Z178" s="112">
        <v>103081.69283018999</v>
      </c>
      <c r="AA178" s="112">
        <v>1628724.7238215299</v>
      </c>
      <c r="AB178" s="112">
        <v>550616.71250114008</v>
      </c>
      <c r="AC178" s="112">
        <v>999348.05248184991</v>
      </c>
      <c r="AD178" s="112">
        <v>4259.1833385400014</v>
      </c>
      <c r="AE178" s="112">
        <v>74500.775500000003</v>
      </c>
      <c r="AF178" s="112">
        <v>912481.01319493994</v>
      </c>
      <c r="AG178" s="112">
        <v>781588.78777290997</v>
      </c>
      <c r="AH178" s="112">
        <v>130892.22542202999</v>
      </c>
      <c r="AI178" s="112">
        <v>205000.84422035</v>
      </c>
      <c r="AJ178" s="112">
        <v>25266.06098061</v>
      </c>
      <c r="AK178" s="112">
        <v>179734.78323974001</v>
      </c>
      <c r="AL178" s="112">
        <v>7418.4774704699994</v>
      </c>
      <c r="AM178" s="112">
        <v>165504.89526175999</v>
      </c>
      <c r="AN178" s="112">
        <v>0</v>
      </c>
      <c r="AO178" s="112">
        <v>6811.4105075100006</v>
      </c>
      <c r="AP178" s="112">
        <v>0</v>
      </c>
      <c r="AQ178" s="112">
        <v>0</v>
      </c>
      <c r="AR178" s="113">
        <v>-718327.70687836967</v>
      </c>
      <c r="AS178" s="113">
        <v>-1500807.8758529602</v>
      </c>
      <c r="AT178" s="113">
        <v>-1630808.7200733097</v>
      </c>
      <c r="AU178" s="111">
        <v>-4.7311990372859496</v>
      </c>
      <c r="AV178" s="113">
        <v>8.7736321613192558E-2</v>
      </c>
      <c r="AW178" s="112">
        <v>1630808.6879115021</v>
      </c>
      <c r="AX178" s="112">
        <v>1227121.2473265</v>
      </c>
      <c r="AY178" s="114">
        <v>403687.44058500207</v>
      </c>
      <c r="AZ178" s="112">
        <v>17477301.283612631</v>
      </c>
      <c r="BA178" s="112">
        <v>5194241.2302126698</v>
      </c>
      <c r="BB178" s="114">
        <v>22671542.513825301</v>
      </c>
      <c r="BC178" s="110">
        <v>65.037757453234505</v>
      </c>
      <c r="BD178" s="110">
        <v>-10.039276204687397</v>
      </c>
      <c r="BE178" s="110">
        <v>4.8083771793279384</v>
      </c>
      <c r="BF178" s="115">
        <v>39.839904452975112</v>
      </c>
      <c r="BG178" s="135">
        <v>34469247.751247101</v>
      </c>
    </row>
    <row r="179" spans="1:59" ht="14.5" outlineLevel="1" x14ac:dyDescent="0.25">
      <c r="A179" s="100"/>
      <c r="B179" s="99" t="s">
        <v>474</v>
      </c>
      <c r="C179" s="111">
        <v>598.16999999999996</v>
      </c>
      <c r="D179" s="112">
        <v>2943650.9816862298</v>
      </c>
      <c r="E179" s="112">
        <v>2868650.9816862298</v>
      </c>
      <c r="F179" s="112">
        <v>2629853.8751520799</v>
      </c>
      <c r="G179" s="113">
        <v>495028.10566254007</v>
      </c>
      <c r="H179" s="112">
        <v>75778.103439019993</v>
      </c>
      <c r="I179" s="112">
        <v>3520.0237669399999</v>
      </c>
      <c r="J179" s="112">
        <v>340370.30643829005</v>
      </c>
      <c r="K179" s="112">
        <v>75359.672018290003</v>
      </c>
      <c r="L179" s="112">
        <v>1020068.9455718701</v>
      </c>
      <c r="M179" s="112">
        <v>624119.4587019399</v>
      </c>
      <c r="N179" s="112">
        <v>10933.764989019999</v>
      </c>
      <c r="O179" s="112">
        <v>597130.9090102301</v>
      </c>
      <c r="P179" s="113">
        <v>238797.10653414996</v>
      </c>
      <c r="Q179" s="112">
        <v>50442.863960850002</v>
      </c>
      <c r="R179" s="112">
        <v>35095.328107859998</v>
      </c>
      <c r="S179" s="112">
        <v>153258.91446543997</v>
      </c>
      <c r="T179" s="112">
        <v>75000</v>
      </c>
      <c r="U179" s="112">
        <v>4950714.2493598694</v>
      </c>
      <c r="V179" s="112">
        <v>4726486.3887463799</v>
      </c>
      <c r="W179" s="112">
        <v>1593987.1256415399</v>
      </c>
      <c r="X179" s="112">
        <v>1310757.5188406899</v>
      </c>
      <c r="Y179" s="112">
        <v>283229.60680085002</v>
      </c>
      <c r="Z179" s="112">
        <v>122746.21689891</v>
      </c>
      <c r="AA179" s="112">
        <v>1872896.30739679</v>
      </c>
      <c r="AB179" s="112">
        <v>652076.67531938001</v>
      </c>
      <c r="AC179" s="112">
        <v>1141757.1977391499</v>
      </c>
      <c r="AD179" s="112">
        <v>4575.3463382600012</v>
      </c>
      <c r="AE179" s="112">
        <v>74487.088000000003</v>
      </c>
      <c r="AF179" s="112">
        <v>1136856.7388091399</v>
      </c>
      <c r="AG179" s="112">
        <v>980656.54933287005</v>
      </c>
      <c r="AH179" s="112">
        <v>156200.18947627</v>
      </c>
      <c r="AI179" s="112">
        <v>223365.68935772998</v>
      </c>
      <c r="AJ179" s="112">
        <v>30108.493520470001</v>
      </c>
      <c r="AK179" s="112">
        <v>193257.19583725996</v>
      </c>
      <c r="AL179" s="112">
        <v>8593.8813564400007</v>
      </c>
      <c r="AM179" s="112">
        <v>174003.07549255996</v>
      </c>
      <c r="AN179" s="112">
        <v>0</v>
      </c>
      <c r="AO179" s="112">
        <v>10660.23898826</v>
      </c>
      <c r="AP179" s="112">
        <v>0</v>
      </c>
      <c r="AQ179" s="112">
        <v>862.17125576000001</v>
      </c>
      <c r="AR179" s="113">
        <v>-870206.52886449965</v>
      </c>
      <c r="AS179" s="113">
        <v>-1857835.4070601501</v>
      </c>
      <c r="AT179" s="113">
        <v>-2007063.2676736396</v>
      </c>
      <c r="AU179" s="111">
        <v>-5.82276491590176</v>
      </c>
      <c r="AV179" s="113">
        <v>7.171325059607625E-2</v>
      </c>
      <c r="AW179" s="112">
        <v>2007063.3393868902</v>
      </c>
      <c r="AX179" s="112">
        <v>1605720.2693868901</v>
      </c>
      <c r="AY179" s="114">
        <v>401343.07</v>
      </c>
      <c r="AZ179" s="112">
        <v>17797676.935889162</v>
      </c>
      <c r="BA179" s="112">
        <v>5269018.2879441995</v>
      </c>
      <c r="BB179" s="114">
        <v>23066695.22383336</v>
      </c>
      <c r="BC179" s="110">
        <v>66.171330349512743</v>
      </c>
      <c r="BD179" s="110">
        <v>-11.394649525480515</v>
      </c>
      <c r="BE179" s="110">
        <v>4.511787150442208</v>
      </c>
      <c r="BF179" s="115">
        <v>38.788046560681295</v>
      </c>
      <c r="BG179" s="135">
        <v>34469247.751247101</v>
      </c>
    </row>
    <row r="180" spans="1:59" ht="14.5" outlineLevel="1" x14ac:dyDescent="0.25">
      <c r="A180" s="100"/>
      <c r="B180" s="99" t="s">
        <v>475</v>
      </c>
      <c r="C180" s="111">
        <v>600.15</v>
      </c>
      <c r="D180" s="112">
        <v>3368516.5796564305</v>
      </c>
      <c r="E180" s="112">
        <v>3293516.5796564305</v>
      </c>
      <c r="F180" s="112">
        <v>3030142.8310415903</v>
      </c>
      <c r="G180" s="113">
        <v>571446.32048189011</v>
      </c>
      <c r="H180" s="112">
        <v>89319.070977369993</v>
      </c>
      <c r="I180" s="112">
        <v>3969.0062997300001</v>
      </c>
      <c r="J180" s="112">
        <v>392521.98618179007</v>
      </c>
      <c r="K180" s="112">
        <v>85636.257022999998</v>
      </c>
      <c r="L180" s="112">
        <v>1209900.8323228501</v>
      </c>
      <c r="M180" s="112">
        <v>707543.7198141499</v>
      </c>
      <c r="N180" s="112">
        <v>5218.026597</v>
      </c>
      <c r="O180" s="112">
        <v>536033.93182569998</v>
      </c>
      <c r="P180" s="113">
        <v>263373.74861483998</v>
      </c>
      <c r="Q180" s="112">
        <v>57367.055254760002</v>
      </c>
      <c r="R180" s="112">
        <v>39175.935532379997</v>
      </c>
      <c r="S180" s="112">
        <v>166830.75782769997</v>
      </c>
      <c r="T180" s="112">
        <v>75000</v>
      </c>
      <c r="U180" s="112">
        <v>5695644.5520331208</v>
      </c>
      <c r="V180" s="112">
        <v>5415667.7010797905</v>
      </c>
      <c r="W180" s="112">
        <v>1776179.0803084401</v>
      </c>
      <c r="X180" s="112">
        <v>1460120.7548559201</v>
      </c>
      <c r="Y180" s="112">
        <v>316058.32545251999</v>
      </c>
      <c r="Z180" s="112">
        <v>148835.97452798998</v>
      </c>
      <c r="AA180" s="112">
        <v>2091799.9337317701</v>
      </c>
      <c r="AB180" s="112">
        <v>729392.4290678401</v>
      </c>
      <c r="AC180" s="112">
        <v>1282973.9717403699</v>
      </c>
      <c r="AD180" s="112">
        <v>4951.1479701700018</v>
      </c>
      <c r="AE180" s="112">
        <v>74482.384953389992</v>
      </c>
      <c r="AF180" s="112">
        <v>1398852.71251159</v>
      </c>
      <c r="AG180" s="112">
        <v>1183560.25608877</v>
      </c>
      <c r="AH180" s="112">
        <v>215292.45642281999</v>
      </c>
      <c r="AI180" s="112">
        <v>279114.67969756998</v>
      </c>
      <c r="AJ180" s="112">
        <v>35539.642703500009</v>
      </c>
      <c r="AK180" s="112">
        <v>243575.03699406999</v>
      </c>
      <c r="AL180" s="112">
        <v>8593.8813564400007</v>
      </c>
      <c r="AM180" s="112">
        <v>222903.36737126001</v>
      </c>
      <c r="AN180" s="112">
        <v>0</v>
      </c>
      <c r="AO180" s="112">
        <v>12077.788266369998</v>
      </c>
      <c r="AP180" s="112">
        <v>0</v>
      </c>
      <c r="AQ180" s="112">
        <v>862.17125576000001</v>
      </c>
      <c r="AR180" s="113">
        <v>-928275.2598651005</v>
      </c>
      <c r="AS180" s="113">
        <v>-2122151.12142336</v>
      </c>
      <c r="AT180" s="113">
        <v>-2327127.9723766902</v>
      </c>
      <c r="AU180" s="111">
        <v>-6.7513163788177897</v>
      </c>
      <c r="AV180" s="113">
        <v>6.863896269351244E-3</v>
      </c>
      <c r="AW180" s="112">
        <v>2327127.9792405865</v>
      </c>
      <c r="AX180" s="112">
        <v>1619812.1915814499</v>
      </c>
      <c r="AY180" s="114">
        <v>707315.78765913658</v>
      </c>
      <c r="AZ180" s="112">
        <v>18195993.34</v>
      </c>
      <c r="BA180" s="112">
        <v>5641250.94272245</v>
      </c>
      <c r="BB180" s="114">
        <v>23837244.282722451</v>
      </c>
      <c r="BC180" s="110">
        <v>68.381801153044819</v>
      </c>
      <c r="BD180" s="110">
        <v>-11.055936063167371</v>
      </c>
      <c r="BE180" s="110">
        <v>4.9004933005859197</v>
      </c>
      <c r="BF180" s="115">
        <v>39.928838334889818</v>
      </c>
      <c r="BG180" s="135">
        <v>34469247.751247101</v>
      </c>
    </row>
    <row r="181" spans="1:59" ht="14.5" outlineLevel="1" x14ac:dyDescent="0.25">
      <c r="A181" s="100"/>
      <c r="B181" s="99" t="s">
        <v>476</v>
      </c>
      <c r="C181" s="111"/>
      <c r="D181" s="112">
        <v>3736356.9831871693</v>
      </c>
      <c r="E181" s="112">
        <v>3661356.9831871693</v>
      </c>
      <c r="F181" s="112">
        <v>3377098.7732409295</v>
      </c>
      <c r="G181" s="113">
        <v>657626.66399599996</v>
      </c>
      <c r="H181" s="112">
        <v>102413.07731820999</v>
      </c>
      <c r="I181" s="112">
        <v>4469.7881710599995</v>
      </c>
      <c r="J181" s="112">
        <v>451612.90965148999</v>
      </c>
      <c r="K181" s="112">
        <v>99130.888855240002</v>
      </c>
      <c r="L181" s="112">
        <v>1337428.8370802</v>
      </c>
      <c r="M181" s="112">
        <v>794602.88561028999</v>
      </c>
      <c r="N181" s="112">
        <v>6046.8736779999999</v>
      </c>
      <c r="O181" s="112">
        <v>581393.51287643996</v>
      </c>
      <c r="P181" s="113">
        <v>284258.20994624001</v>
      </c>
      <c r="Q181" s="112">
        <v>64185.818335739998</v>
      </c>
      <c r="R181" s="112">
        <v>45285.49650691</v>
      </c>
      <c r="S181" s="112">
        <v>174786.89510359001</v>
      </c>
      <c r="T181" s="112">
        <v>75000</v>
      </c>
      <c r="U181" s="112">
        <v>6235022.8012693003</v>
      </c>
      <c r="V181" s="112">
        <v>5929070.9868430402</v>
      </c>
      <c r="W181" s="112">
        <v>1955539.8816066198</v>
      </c>
      <c r="X181" s="112">
        <v>1608388.5771649799</v>
      </c>
      <c r="Y181" s="112">
        <v>347151.30444163998</v>
      </c>
      <c r="Z181" s="112">
        <v>171941.53171327</v>
      </c>
      <c r="AA181" s="112">
        <v>2331249.57858</v>
      </c>
      <c r="AB181" s="112">
        <v>804644.20318869001</v>
      </c>
      <c r="AC181" s="112">
        <v>1446215.1484914101</v>
      </c>
      <c r="AD181" s="112">
        <v>5884.0919465099996</v>
      </c>
      <c r="AE181" s="112">
        <v>74506.134953390007</v>
      </c>
      <c r="AF181" s="112">
        <v>1470339.9949431501</v>
      </c>
      <c r="AG181" s="112">
        <v>1234088.09587573</v>
      </c>
      <c r="AH181" s="112">
        <v>236251.89906741999</v>
      </c>
      <c r="AI181" s="112">
        <v>305089.6431705</v>
      </c>
      <c r="AJ181" s="112">
        <v>42595.026209479998</v>
      </c>
      <c r="AK181" s="112">
        <v>262494.61696101999</v>
      </c>
      <c r="AL181" s="112">
        <v>8678.3879389899994</v>
      </c>
      <c r="AM181" s="112">
        <v>236780.06329409001</v>
      </c>
      <c r="AN181" s="112">
        <v>0</v>
      </c>
      <c r="AO181" s="112">
        <v>17036.165727939999</v>
      </c>
      <c r="AP181" s="112">
        <v>0</v>
      </c>
      <c r="AQ181" s="112">
        <v>862.17125576000001</v>
      </c>
      <c r="AR181" s="113">
        <v>-1028325.8231389807</v>
      </c>
      <c r="AS181" s="113">
        <v>-2267714.0036558709</v>
      </c>
      <c r="AT181" s="113">
        <v>-2498665.818082131</v>
      </c>
      <c r="AU181" s="111">
        <v>-7.1679119940204297</v>
      </c>
      <c r="AV181" s="113">
        <v>-5.4840408265590668E-3</v>
      </c>
      <c r="AW181" s="112">
        <v>2498665.8125980902</v>
      </c>
      <c r="AX181" s="112">
        <v>1799225.67581761</v>
      </c>
      <c r="AY181" s="114">
        <v>699440.13678047655</v>
      </c>
      <c r="AZ181" s="112" t="s">
        <v>494</v>
      </c>
      <c r="BA181" s="112" t="s">
        <v>494</v>
      </c>
      <c r="BB181" s="114" t="s">
        <v>494</v>
      </c>
      <c r="BC181" s="110"/>
      <c r="BD181" s="110"/>
      <c r="BE181" s="110"/>
      <c r="BF181" s="115"/>
      <c r="BG181" s="135"/>
    </row>
    <row r="182" spans="1:59" ht="14.5" outlineLevel="1" x14ac:dyDescent="0.25">
      <c r="A182" s="100"/>
      <c r="B182" s="99" t="s">
        <v>477</v>
      </c>
      <c r="C182" s="111"/>
      <c r="D182" s="112"/>
      <c r="E182" s="112"/>
      <c r="F182" s="112"/>
      <c r="G182" s="113"/>
      <c r="H182" s="112"/>
      <c r="I182" s="112"/>
      <c r="J182" s="112"/>
      <c r="K182" s="112"/>
      <c r="L182" s="112"/>
      <c r="M182" s="112"/>
      <c r="N182" s="112"/>
      <c r="O182" s="112"/>
      <c r="P182" s="113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3"/>
      <c r="AS182" s="113"/>
      <c r="AT182" s="113"/>
      <c r="AU182" s="111"/>
      <c r="AV182" s="113"/>
      <c r="AW182" s="112"/>
      <c r="AX182" s="112"/>
      <c r="AY182" s="114"/>
      <c r="AZ182" s="112"/>
      <c r="BA182" s="112"/>
      <c r="BB182" s="114"/>
      <c r="BC182" s="110"/>
      <c r="BD182" s="110"/>
      <c r="BE182" s="110"/>
      <c r="BF182" s="115"/>
      <c r="BG182" s="135"/>
    </row>
    <row r="183" spans="1:59" ht="14.5" x14ac:dyDescent="0.25">
      <c r="A183" s="101">
        <v>2020</v>
      </c>
      <c r="B183" s="99" t="s">
        <v>478</v>
      </c>
      <c r="C183" s="116"/>
      <c r="D183" s="117"/>
      <c r="E183" s="117"/>
      <c r="F183" s="117"/>
      <c r="G183" s="118"/>
      <c r="H183" s="117"/>
      <c r="I183" s="117"/>
      <c r="J183" s="117"/>
      <c r="K183" s="117"/>
      <c r="L183" s="117"/>
      <c r="M183" s="117"/>
      <c r="N183" s="117"/>
      <c r="O183" s="117"/>
      <c r="P183" s="118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8"/>
      <c r="AS183" s="118"/>
      <c r="AT183" s="118"/>
      <c r="AU183" s="116"/>
      <c r="AV183" s="118"/>
      <c r="AW183" s="117"/>
      <c r="AX183" s="117"/>
      <c r="AY183" s="119"/>
      <c r="AZ183" s="117"/>
      <c r="BA183" s="117"/>
      <c r="BB183" s="119"/>
      <c r="BC183" s="120"/>
      <c r="BD183" s="120"/>
      <c r="BE183" s="120"/>
      <c r="BF183" s="121"/>
      <c r="BG183" s="136"/>
    </row>
    <row r="185" spans="1:59" x14ac:dyDescent="0.25">
      <c r="C185" t="s">
        <v>456</v>
      </c>
    </row>
    <row r="186" spans="1:59" x14ac:dyDescent="0.25">
      <c r="C186" t="s">
        <v>497</v>
      </c>
    </row>
    <row r="188" spans="1:59" x14ac:dyDescent="0.25">
      <c r="C188" t="s">
        <v>496</v>
      </c>
    </row>
  </sheetData>
  <mergeCells count="2">
    <mergeCell ref="A1:B1"/>
    <mergeCell ref="A3:B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3:K27"/>
  <sheetViews>
    <sheetView showGridLines="0" tabSelected="1" topLeftCell="A17" zoomScale="115" zoomScaleNormal="115" workbookViewId="0"/>
  </sheetViews>
  <sheetFormatPr baseColWidth="10" defaultColWidth="10.81640625" defaultRowHeight="14.5" x14ac:dyDescent="0.35"/>
  <cols>
    <col min="1" max="1" width="10.81640625" style="14"/>
    <col min="2" max="2" width="1.1796875" style="14" customWidth="1"/>
    <col min="3" max="10" width="10.81640625" style="14"/>
    <col min="11" max="11" width="1.81640625" style="14" customWidth="1"/>
    <col min="12" max="16384" width="10.81640625" style="14"/>
  </cols>
  <sheetData>
    <row r="3" spans="2:11" ht="4.5" customHeight="1" x14ac:dyDescent="0.35">
      <c r="B3" s="15"/>
      <c r="C3" s="15"/>
      <c r="D3" s="15"/>
      <c r="E3" s="15"/>
      <c r="F3" s="15"/>
      <c r="G3" s="15"/>
      <c r="H3" s="15"/>
      <c r="I3" s="15"/>
      <c r="J3" s="15"/>
      <c r="K3" s="15"/>
    </row>
    <row r="4" spans="2:11" ht="23.5" x14ac:dyDescent="0.35">
      <c r="B4" s="15"/>
      <c r="C4" s="125"/>
      <c r="D4" s="125"/>
      <c r="E4" s="125"/>
      <c r="F4" s="125"/>
      <c r="G4" s="125"/>
      <c r="H4" s="125"/>
      <c r="I4" s="125"/>
      <c r="J4" s="125"/>
      <c r="K4" s="15"/>
    </row>
    <row r="5" spans="2:11" ht="23.5" x14ac:dyDescent="0.35">
      <c r="B5" s="15"/>
      <c r="C5" s="125"/>
      <c r="D5" s="125"/>
      <c r="E5" s="125"/>
      <c r="F5" s="125"/>
      <c r="G5" s="125"/>
      <c r="H5" s="125"/>
      <c r="I5" s="125"/>
      <c r="J5" s="125"/>
      <c r="K5" s="15"/>
    </row>
    <row r="6" spans="2:11" ht="23.5" x14ac:dyDescent="0.35">
      <c r="B6" s="15"/>
      <c r="C6" s="126"/>
      <c r="D6" s="126"/>
      <c r="E6" s="126"/>
      <c r="F6" s="126"/>
      <c r="G6" s="126"/>
      <c r="H6" s="126"/>
      <c r="I6" s="125"/>
      <c r="J6" s="125"/>
      <c r="K6" s="15"/>
    </row>
    <row r="7" spans="2:11" ht="23.5" x14ac:dyDescent="0.35">
      <c r="B7" s="15"/>
      <c r="C7" s="126"/>
      <c r="D7" s="126"/>
      <c r="E7" s="126"/>
      <c r="F7" s="126"/>
      <c r="G7" s="126"/>
      <c r="H7" s="126"/>
      <c r="I7" s="125"/>
      <c r="J7" s="125"/>
      <c r="K7" s="15"/>
    </row>
    <row r="8" spans="2:11" ht="23.5" x14ac:dyDescent="0.35">
      <c r="B8" s="15"/>
      <c r="C8" s="126"/>
      <c r="D8" s="126"/>
      <c r="E8" s="126"/>
      <c r="F8" s="126"/>
      <c r="G8" s="126"/>
      <c r="H8" s="126"/>
      <c r="I8" s="125"/>
      <c r="J8" s="125"/>
      <c r="K8" s="15"/>
    </row>
    <row r="9" spans="2:11" ht="23.5" x14ac:dyDescent="0.35">
      <c r="B9" s="15"/>
      <c r="C9" s="126"/>
      <c r="D9" s="126"/>
      <c r="E9" s="126"/>
      <c r="F9" s="126"/>
      <c r="G9" s="126"/>
      <c r="H9" s="126"/>
      <c r="I9" s="125"/>
      <c r="J9" s="125"/>
      <c r="K9" s="15"/>
    </row>
    <row r="10" spans="2:11" ht="23.5" x14ac:dyDescent="0.35">
      <c r="B10" s="15"/>
      <c r="C10" s="126"/>
      <c r="D10" s="126"/>
      <c r="E10" s="126"/>
      <c r="F10" s="126"/>
      <c r="G10" s="126"/>
      <c r="H10" s="126"/>
      <c r="I10" s="125"/>
      <c r="J10" s="125"/>
      <c r="K10" s="15"/>
    </row>
    <row r="11" spans="2:11" ht="23.5" x14ac:dyDescent="0.35">
      <c r="B11" s="15"/>
      <c r="C11" s="126"/>
      <c r="D11" s="126"/>
      <c r="E11" s="126"/>
      <c r="F11" s="126"/>
      <c r="G11" s="126"/>
      <c r="H11" s="126"/>
      <c r="I11" s="125"/>
      <c r="J11" s="125"/>
      <c r="K11" s="15"/>
    </row>
    <row r="12" spans="2:11" ht="23.5" x14ac:dyDescent="0.35">
      <c r="B12" s="15"/>
      <c r="C12" s="125"/>
      <c r="D12" s="125"/>
      <c r="E12" s="125"/>
      <c r="F12" s="125"/>
      <c r="G12" s="125"/>
      <c r="H12" s="125"/>
      <c r="I12" s="125"/>
      <c r="J12" s="125"/>
      <c r="K12" s="15"/>
    </row>
    <row r="13" spans="2:11" ht="23.5" x14ac:dyDescent="0.35">
      <c r="B13" s="15"/>
      <c r="C13" s="125"/>
      <c r="D13" s="125"/>
      <c r="E13" s="125"/>
      <c r="F13" s="125"/>
      <c r="G13" s="125"/>
      <c r="H13" s="125"/>
      <c r="I13" s="125"/>
      <c r="J13" s="125"/>
      <c r="K13" s="15"/>
    </row>
    <row r="14" spans="2:11" ht="23.5" x14ac:dyDescent="0.35">
      <c r="B14" s="15"/>
      <c r="C14" s="125"/>
      <c r="D14" s="126"/>
      <c r="E14" s="125"/>
      <c r="F14" s="125"/>
      <c r="G14" s="125"/>
      <c r="H14" s="125"/>
      <c r="I14" s="125"/>
      <c r="J14" s="125"/>
      <c r="K14" s="15"/>
    </row>
    <row r="15" spans="2:11" ht="18.5" customHeight="1" x14ac:dyDescent="0.35">
      <c r="B15" s="15"/>
      <c r="C15" s="125"/>
      <c r="D15" s="126"/>
      <c r="E15" s="125"/>
      <c r="F15" s="125"/>
      <c r="G15" s="125"/>
      <c r="H15" s="125"/>
      <c r="I15" s="125"/>
      <c r="J15" s="125"/>
      <c r="K15" s="15"/>
    </row>
    <row r="16" spans="2:11" ht="23.5" x14ac:dyDescent="0.35">
      <c r="B16" s="15"/>
      <c r="C16" s="125"/>
      <c r="D16" s="161"/>
      <c r="E16" s="161"/>
      <c r="F16" s="161"/>
      <c r="G16" s="161"/>
      <c r="H16" s="161"/>
      <c r="I16" s="161"/>
      <c r="J16" s="125"/>
      <c r="K16" s="15"/>
    </row>
    <row r="17" spans="2:11" ht="23.5" x14ac:dyDescent="0.35">
      <c r="B17" s="15"/>
      <c r="C17" s="125"/>
      <c r="D17" s="126"/>
      <c r="E17" s="125"/>
      <c r="F17" s="125"/>
      <c r="G17" s="125"/>
      <c r="H17" s="125"/>
      <c r="I17" s="125"/>
      <c r="J17" s="125"/>
      <c r="K17" s="15"/>
    </row>
    <row r="18" spans="2:11" ht="23.5" x14ac:dyDescent="0.35">
      <c r="B18" s="15"/>
      <c r="C18" s="125"/>
      <c r="D18" s="125"/>
      <c r="E18" s="125"/>
      <c r="F18" s="125"/>
      <c r="G18" s="125"/>
      <c r="H18" s="125"/>
      <c r="I18" s="125"/>
      <c r="J18" s="125"/>
      <c r="K18" s="15"/>
    </row>
    <row r="19" spans="2:11" ht="23.5" x14ac:dyDescent="0.35">
      <c r="B19" s="15"/>
      <c r="C19" s="125"/>
      <c r="D19" s="125"/>
      <c r="E19" s="125"/>
      <c r="F19" s="125"/>
      <c r="G19" s="125"/>
      <c r="H19" s="125"/>
      <c r="I19" s="125"/>
      <c r="J19" s="125"/>
      <c r="K19" s="15"/>
    </row>
    <row r="20" spans="2:11" ht="23.5" x14ac:dyDescent="0.35">
      <c r="B20" s="15"/>
      <c r="C20" s="125"/>
      <c r="D20" s="125"/>
      <c r="E20" s="125"/>
      <c r="F20" s="125"/>
      <c r="G20" s="125"/>
      <c r="H20" s="125"/>
      <c r="I20" s="125"/>
      <c r="J20" s="125"/>
      <c r="K20" s="15"/>
    </row>
    <row r="21" spans="2:11" ht="23.5" x14ac:dyDescent="0.35">
      <c r="B21" s="15"/>
      <c r="C21" s="125"/>
      <c r="D21" s="125"/>
      <c r="E21" s="125"/>
      <c r="F21" s="125"/>
      <c r="G21" s="125"/>
      <c r="H21" s="125"/>
      <c r="I21" s="125"/>
      <c r="J21" s="125"/>
      <c r="K21" s="15"/>
    </row>
    <row r="22" spans="2:11" ht="23.5" x14ac:dyDescent="0.35">
      <c r="B22" s="15"/>
      <c r="C22" s="125"/>
      <c r="D22" s="125"/>
      <c r="E22" s="125"/>
      <c r="F22" s="125"/>
      <c r="G22" s="125"/>
      <c r="H22" s="125"/>
      <c r="I22" s="125"/>
      <c r="J22" s="125"/>
      <c r="K22" s="15"/>
    </row>
    <row r="23" spans="2:11" ht="23.5" x14ac:dyDescent="0.35">
      <c r="B23" s="15"/>
      <c r="C23" s="125"/>
      <c r="D23" s="125"/>
      <c r="E23" s="125"/>
      <c r="F23" s="125"/>
      <c r="G23" s="125"/>
      <c r="H23" s="125"/>
      <c r="I23" s="125"/>
      <c r="J23" s="125"/>
      <c r="K23" s="15"/>
    </row>
    <row r="24" spans="2:11" ht="23.5" x14ac:dyDescent="0.35">
      <c r="B24" s="15"/>
      <c r="C24" s="125"/>
      <c r="D24" s="125"/>
      <c r="E24" s="125"/>
      <c r="F24" s="125"/>
      <c r="G24" s="125"/>
      <c r="H24" s="125"/>
      <c r="I24" s="125"/>
      <c r="J24" s="125"/>
      <c r="K24" s="15"/>
    </row>
    <row r="25" spans="2:11" ht="23.5" x14ac:dyDescent="0.35">
      <c r="B25" s="15"/>
      <c r="C25" s="125"/>
      <c r="D25" s="125"/>
      <c r="E25" s="125"/>
      <c r="F25" s="125"/>
      <c r="G25" s="125"/>
      <c r="H25" s="125"/>
      <c r="I25" s="125"/>
      <c r="J25" s="125"/>
      <c r="K25" s="15"/>
    </row>
    <row r="26" spans="2:11" ht="23.5" x14ac:dyDescent="0.35">
      <c r="B26" s="15"/>
      <c r="C26" s="125"/>
      <c r="D26" s="125"/>
      <c r="E26" s="125"/>
      <c r="F26" s="125"/>
      <c r="G26" s="125"/>
      <c r="H26" s="125"/>
      <c r="I26" s="125"/>
      <c r="J26" s="125"/>
      <c r="K26" s="15"/>
    </row>
    <row r="27" spans="2:11" ht="8.25" customHeight="1" x14ac:dyDescent="0.35">
      <c r="B27" s="15"/>
      <c r="C27" s="15"/>
      <c r="D27" s="15"/>
      <c r="E27" s="15"/>
      <c r="F27" s="15"/>
      <c r="G27" s="15"/>
      <c r="H27" s="15"/>
      <c r="I27" s="15"/>
      <c r="J27" s="15"/>
      <c r="K27" s="15"/>
    </row>
  </sheetData>
  <mergeCells count="1">
    <mergeCell ref="D16:I1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3:DJ242"/>
  <sheetViews>
    <sheetView zoomScale="115" zoomScaleNormal="115" workbookViewId="0">
      <pane xSplit="5" ySplit="3" topLeftCell="F209" activePane="bottomRight" state="frozen"/>
      <selection pane="topRight" activeCell="C1" sqref="C1"/>
      <selection pane="bottomLeft" activeCell="A4" sqref="A4"/>
      <selection pane="bottomRight" activeCell="D236" sqref="D236"/>
    </sheetView>
  </sheetViews>
  <sheetFormatPr baseColWidth="10" defaultColWidth="11.453125" defaultRowHeight="12.5" x14ac:dyDescent="0.25"/>
  <cols>
    <col min="1" max="5" width="11.453125" style="140"/>
    <col min="6" max="6" width="19" style="140" customWidth="1"/>
    <col min="7" max="7" width="25.81640625" style="140" customWidth="1"/>
    <col min="8" max="8" width="26.1796875" style="140" customWidth="1"/>
    <col min="9" max="9" width="10.453125" style="140" customWidth="1"/>
    <col min="10" max="11" width="20.453125" style="140" customWidth="1"/>
    <col min="12" max="12" width="22.1796875" style="140" customWidth="1"/>
    <col min="13" max="13" width="16.453125" style="140" customWidth="1"/>
    <col min="14" max="14" width="33.81640625" style="140" customWidth="1"/>
    <col min="15" max="15" width="16.36328125" style="140" customWidth="1"/>
    <col min="16" max="16" width="11" style="140" customWidth="1"/>
    <col min="17" max="17" width="25.6328125" style="140" customWidth="1"/>
    <col min="18" max="18" width="22.453125" style="140" customWidth="1"/>
    <col min="19" max="19" width="23.453125" style="140" customWidth="1"/>
    <col min="20" max="20" width="27.81640625" style="140" customWidth="1"/>
    <col min="21" max="21" width="15.6328125" style="140" customWidth="1"/>
    <col min="22" max="22" width="19.1796875" style="140" customWidth="1"/>
    <col min="23" max="23" width="17.81640625" style="140" customWidth="1"/>
    <col min="24" max="24" width="24.453125" style="140" customWidth="1"/>
    <col min="25" max="25" width="17.1796875" style="140" customWidth="1"/>
    <col min="26" max="26" width="18.453125" style="140" customWidth="1"/>
    <col min="27" max="27" width="16.453125" style="140" customWidth="1"/>
    <col min="28" max="28" width="26.453125" style="140" customWidth="1"/>
    <col min="29" max="29" width="25" style="140" customWidth="1"/>
    <col min="30" max="30" width="30.6328125" style="140" customWidth="1"/>
    <col min="31" max="31" width="30.453125" style="140" customWidth="1"/>
    <col min="32" max="32" width="32.36328125" style="140" customWidth="1"/>
    <col min="33" max="33" width="35.6328125" style="140" customWidth="1"/>
    <col min="34" max="34" width="20.81640625" style="140" customWidth="1"/>
    <col min="35" max="35" width="35.81640625" style="140" customWidth="1"/>
    <col min="36" max="36" width="36.36328125" style="140" customWidth="1"/>
    <col min="37" max="37" width="24.1796875" style="140" customWidth="1"/>
    <col min="38" max="38" width="34.81640625" style="140" customWidth="1"/>
    <col min="39" max="39" width="24.453125" style="140" customWidth="1"/>
    <col min="40" max="40" width="17.453125" style="140" customWidth="1"/>
    <col min="41" max="41" width="17.36328125" style="140" customWidth="1"/>
    <col min="42" max="42" width="17.453125" style="140" customWidth="1"/>
    <col min="43" max="43" width="22.453125" style="140" customWidth="1"/>
    <col min="44" max="44" width="21.6328125" style="140" customWidth="1"/>
    <col min="45" max="45" width="11.81640625" style="140" customWidth="1"/>
    <col min="46" max="46" width="19.1796875" style="140" customWidth="1"/>
    <col min="47" max="47" width="34.6328125" style="140" customWidth="1"/>
    <col min="48" max="48" width="20.453125" style="140" customWidth="1"/>
    <col min="49" max="49" width="34.453125" style="140" customWidth="1"/>
    <col min="50" max="50" width="23.81640625" style="140" customWidth="1"/>
    <col min="51" max="51" width="15.81640625" style="140" customWidth="1"/>
    <col min="52" max="52" width="22.453125" style="140" customWidth="1"/>
    <col min="53" max="60" width="22.81640625" style="140" customWidth="1"/>
    <col min="61" max="64" width="11.453125" style="140"/>
    <col min="65" max="65" width="18" style="140" customWidth="1"/>
    <col min="66" max="67" width="24.1796875" style="140" customWidth="1"/>
    <col min="68" max="68" width="11.453125" style="140"/>
    <col min="69" max="70" width="19.36328125" style="140" customWidth="1"/>
    <col min="71" max="71" width="20.6328125" style="140" customWidth="1"/>
    <col min="72" max="72" width="15.36328125" style="140" customWidth="1"/>
    <col min="73" max="73" width="31.6328125" style="140" customWidth="1"/>
    <col min="74" max="74" width="15.1796875" style="140" customWidth="1"/>
    <col min="75" max="75" width="11.453125" style="140"/>
    <col min="76" max="76" width="23.81640625" style="140" customWidth="1"/>
    <col min="77" max="77" width="20.453125" style="140" customWidth="1"/>
    <col min="78" max="78" width="21.81640625" style="140" customWidth="1"/>
    <col min="79" max="79" width="25.6328125" style="140" customWidth="1"/>
    <col min="80" max="80" width="14.453125" style="140" customWidth="1"/>
    <col min="81" max="81" width="18" style="140" customWidth="1"/>
    <col min="82" max="82" width="16.81640625" style="140" customWidth="1"/>
    <col min="83" max="83" width="23" style="140" customWidth="1"/>
    <col min="84" max="84" width="16.1796875" style="140" customWidth="1"/>
    <col min="85" max="85" width="17.453125" style="140" customWidth="1"/>
    <col min="86" max="86" width="15.453125" style="140" customWidth="1"/>
    <col min="87" max="87" width="24.81640625" style="140" customWidth="1"/>
    <col min="88" max="88" width="23.1796875" style="140" customWidth="1"/>
    <col min="89" max="89" width="28.453125" style="140" customWidth="1"/>
    <col min="90" max="90" width="28.36328125" style="140" customWidth="1"/>
    <col min="91" max="91" width="29.81640625" style="140" customWidth="1"/>
    <col min="92" max="92" width="32.81640625" style="140" customWidth="1"/>
    <col min="93" max="93" width="19.453125" style="140" customWidth="1"/>
    <col min="94" max="94" width="33.453125" style="140" customWidth="1"/>
    <col min="95" max="95" width="33.81640625" style="140" customWidth="1"/>
    <col min="96" max="96" width="22.81640625" style="140" customWidth="1"/>
    <col min="97" max="97" width="31.81640625" style="140" customWidth="1"/>
    <col min="98" max="98" width="22.81640625" style="140" customWidth="1"/>
    <col min="99" max="99" width="16.36328125" style="140" customWidth="1"/>
    <col min="100" max="100" width="16.1796875" style="140" customWidth="1"/>
    <col min="101" max="101" width="16.453125" style="140" customWidth="1"/>
    <col min="102" max="102" width="20.81640625" style="140" customWidth="1"/>
    <col min="103" max="103" width="20.1796875" style="140" customWidth="1"/>
    <col min="104" max="104" width="11.1796875" style="140" customWidth="1"/>
    <col min="105" max="105" width="17.81640625" style="140" customWidth="1"/>
    <col min="106" max="106" width="32" style="140" customWidth="1"/>
    <col min="107" max="107" width="19" style="140" customWidth="1"/>
    <col min="108" max="108" width="32.453125" style="140" customWidth="1"/>
    <col min="109" max="109" width="22.453125" style="140" customWidth="1"/>
    <col min="110" max="110" width="14.453125" style="140" customWidth="1"/>
    <col min="111" max="111" width="20.453125" style="140" customWidth="1"/>
    <col min="112" max="112" width="21.1796875" style="140" customWidth="1"/>
    <col min="113" max="16384" width="11.453125" style="140"/>
  </cols>
  <sheetData>
    <row r="3" spans="2:112" x14ac:dyDescent="0.25">
      <c r="D3" s="140">
        <v>1</v>
      </c>
      <c r="E3" s="140" t="s">
        <v>226</v>
      </c>
      <c r="F3" s="140" t="s">
        <v>137</v>
      </c>
      <c r="G3" s="140" t="s">
        <v>186</v>
      </c>
      <c r="H3" s="140" t="s">
        <v>187</v>
      </c>
      <c r="I3" s="140" t="s">
        <v>188</v>
      </c>
      <c r="J3" s="140" t="s">
        <v>189</v>
      </c>
      <c r="K3" s="140" t="s">
        <v>190</v>
      </c>
      <c r="L3" s="140" t="s">
        <v>191</v>
      </c>
      <c r="M3" s="140" t="s">
        <v>192</v>
      </c>
      <c r="N3" s="140" t="s">
        <v>193</v>
      </c>
      <c r="O3" s="140" t="s">
        <v>194</v>
      </c>
      <c r="P3" s="140" t="s">
        <v>195</v>
      </c>
      <c r="Q3" s="140" t="s">
        <v>196</v>
      </c>
      <c r="R3" s="140" t="s">
        <v>197</v>
      </c>
      <c r="S3" s="140" t="s">
        <v>198</v>
      </c>
      <c r="T3" s="140" t="s">
        <v>199</v>
      </c>
      <c r="U3" s="140" t="s">
        <v>200</v>
      </c>
      <c r="V3" s="140" t="s">
        <v>201</v>
      </c>
      <c r="W3" s="140" t="s">
        <v>154</v>
      </c>
      <c r="X3" s="140" t="s">
        <v>202</v>
      </c>
      <c r="Y3" s="140" t="s">
        <v>203</v>
      </c>
      <c r="Z3" s="140" t="s">
        <v>204</v>
      </c>
      <c r="AA3" s="140" t="s">
        <v>205</v>
      </c>
      <c r="AB3" s="140" t="s">
        <v>206</v>
      </c>
      <c r="AC3" s="140" t="s">
        <v>207</v>
      </c>
      <c r="AD3" s="140" t="s">
        <v>208</v>
      </c>
      <c r="AE3" s="140" t="s">
        <v>209</v>
      </c>
      <c r="AF3" s="140" t="s">
        <v>210</v>
      </c>
      <c r="AG3" s="140" t="s">
        <v>211</v>
      </c>
      <c r="AH3" s="140" t="s">
        <v>212</v>
      </c>
      <c r="AI3" s="140" t="s">
        <v>213</v>
      </c>
      <c r="AJ3" s="140" t="s">
        <v>214</v>
      </c>
      <c r="AK3" s="140" t="s">
        <v>215</v>
      </c>
      <c r="AL3" s="140" t="s">
        <v>216</v>
      </c>
      <c r="AM3" s="140" t="s">
        <v>217</v>
      </c>
      <c r="AN3" s="140" t="s">
        <v>218</v>
      </c>
      <c r="AO3" s="140" t="s">
        <v>219</v>
      </c>
      <c r="AP3" s="140" t="s">
        <v>220</v>
      </c>
      <c r="AQ3" s="140" t="s">
        <v>221</v>
      </c>
      <c r="AR3" s="140" t="s">
        <v>222</v>
      </c>
      <c r="AS3" s="140" t="s">
        <v>223</v>
      </c>
      <c r="AT3" s="140" t="s">
        <v>177</v>
      </c>
      <c r="AU3" s="140" t="s">
        <v>178</v>
      </c>
      <c r="AV3" s="140" t="s">
        <v>179</v>
      </c>
      <c r="AW3" s="140" t="s">
        <v>180</v>
      </c>
      <c r="AX3" s="140" t="s">
        <v>181</v>
      </c>
      <c r="AY3" s="140" t="s">
        <v>182</v>
      </c>
      <c r="AZ3" s="140" t="s">
        <v>224</v>
      </c>
      <c r="BA3" s="140" t="s">
        <v>225</v>
      </c>
      <c r="BB3" s="140" t="s">
        <v>232</v>
      </c>
      <c r="BC3" s="140" t="s">
        <v>252</v>
      </c>
      <c r="BL3" s="140" t="s">
        <v>226</v>
      </c>
      <c r="BM3" s="140" t="s">
        <v>137</v>
      </c>
      <c r="BN3" s="140" t="s">
        <v>186</v>
      </c>
      <c r="BO3" s="140" t="s">
        <v>187</v>
      </c>
      <c r="BP3" s="140" t="s">
        <v>188</v>
      </c>
      <c r="BQ3" s="140" t="s">
        <v>189</v>
      </c>
      <c r="BR3" s="140" t="s">
        <v>190</v>
      </c>
      <c r="BS3" s="140" t="s">
        <v>191</v>
      </c>
      <c r="BT3" s="140" t="s">
        <v>192</v>
      </c>
      <c r="BU3" s="140" t="s">
        <v>193</v>
      </c>
      <c r="BV3" s="140" t="s">
        <v>194</v>
      </c>
      <c r="BW3" s="140" t="s">
        <v>195</v>
      </c>
      <c r="BX3" s="140" t="s">
        <v>196</v>
      </c>
      <c r="BY3" s="140" t="s">
        <v>197</v>
      </c>
      <c r="BZ3" s="140" t="s">
        <v>198</v>
      </c>
      <c r="CA3" s="140" t="s">
        <v>199</v>
      </c>
      <c r="CB3" s="140" t="s">
        <v>200</v>
      </c>
      <c r="CC3" s="140" t="s">
        <v>201</v>
      </c>
      <c r="CD3" s="140" t="s">
        <v>154</v>
      </c>
      <c r="CE3" s="140" t="s">
        <v>202</v>
      </c>
      <c r="CF3" s="140" t="s">
        <v>203</v>
      </c>
      <c r="CG3" s="140" t="s">
        <v>204</v>
      </c>
      <c r="CH3" s="140" t="s">
        <v>205</v>
      </c>
      <c r="CI3" s="140" t="s">
        <v>206</v>
      </c>
      <c r="CJ3" s="140" t="s">
        <v>207</v>
      </c>
      <c r="CK3" s="140" t="s">
        <v>208</v>
      </c>
      <c r="CL3" s="140" t="s">
        <v>209</v>
      </c>
      <c r="CM3" s="140" t="s">
        <v>210</v>
      </c>
      <c r="CN3" s="140" t="s">
        <v>211</v>
      </c>
      <c r="CO3" s="140" t="s">
        <v>212</v>
      </c>
      <c r="CP3" s="140" t="s">
        <v>213</v>
      </c>
      <c r="CQ3" s="140" t="s">
        <v>214</v>
      </c>
      <c r="CR3" s="140" t="s">
        <v>215</v>
      </c>
      <c r="CS3" s="140" t="s">
        <v>216</v>
      </c>
      <c r="CT3" s="140" t="s">
        <v>217</v>
      </c>
      <c r="CU3" s="140" t="s">
        <v>218</v>
      </c>
      <c r="CV3" s="140" t="s">
        <v>219</v>
      </c>
      <c r="CW3" s="140" t="s">
        <v>220</v>
      </c>
      <c r="CX3" s="140" t="s">
        <v>221</v>
      </c>
      <c r="CY3" s="140" t="s">
        <v>222</v>
      </c>
      <c r="CZ3" s="140" t="s">
        <v>223</v>
      </c>
      <c r="DA3" s="140" t="s">
        <v>177</v>
      </c>
      <c r="DB3" s="140" t="s">
        <v>178</v>
      </c>
      <c r="DC3" s="140" t="s">
        <v>179</v>
      </c>
      <c r="DD3" s="140" t="s">
        <v>180</v>
      </c>
      <c r="DE3" s="140" t="s">
        <v>181</v>
      </c>
      <c r="DF3" s="140" t="s">
        <v>182</v>
      </c>
      <c r="DG3" s="140" t="s">
        <v>224</v>
      </c>
      <c r="DH3" s="140" t="s">
        <v>225</v>
      </c>
    </row>
    <row r="4" spans="2:112" x14ac:dyDescent="0.25">
      <c r="B4" s="140">
        <v>2006</v>
      </c>
      <c r="C4" s="140">
        <v>1</v>
      </c>
      <c r="D4" s="140" t="s">
        <v>499</v>
      </c>
      <c r="E4" s="147">
        <v>38718</v>
      </c>
      <c r="F4" s="142">
        <v>117111.9</v>
      </c>
      <c r="G4" s="142">
        <v>117111.9</v>
      </c>
      <c r="H4" s="142">
        <v>113354.4</v>
      </c>
      <c r="I4" s="142">
        <v>35425.899999999994</v>
      </c>
      <c r="J4" s="142">
        <v>6946.1</v>
      </c>
      <c r="K4" s="142">
        <v>155.19999999999999</v>
      </c>
      <c r="L4" s="142">
        <v>22161.599999999999</v>
      </c>
      <c r="M4" s="142">
        <v>6163</v>
      </c>
      <c r="N4" s="142">
        <v>21099.8</v>
      </c>
      <c r="O4" s="142">
        <v>26268.799999999999</v>
      </c>
      <c r="P4" s="142">
        <v>1563.3</v>
      </c>
      <c r="Q4" s="142">
        <v>28996.6</v>
      </c>
      <c r="R4" s="142">
        <v>3757.5</v>
      </c>
      <c r="S4" s="142">
        <v>2379.6999999999998</v>
      </c>
      <c r="T4" s="142">
        <v>1360.8</v>
      </c>
      <c r="U4" s="142">
        <v>17</v>
      </c>
      <c r="V4" s="142">
        <v>0</v>
      </c>
      <c r="W4" s="142">
        <v>165441</v>
      </c>
      <c r="X4" s="142">
        <v>163029.4</v>
      </c>
      <c r="Y4" s="142">
        <v>65300.3</v>
      </c>
      <c r="Z4" s="142">
        <v>60758</v>
      </c>
      <c r="AA4" s="142">
        <v>4542.3</v>
      </c>
      <c r="AB4" s="142">
        <v>616.5</v>
      </c>
      <c r="AC4" s="142">
        <v>38952.6</v>
      </c>
      <c r="AD4" s="142">
        <v>19449.599999999999</v>
      </c>
      <c r="AE4" s="142">
        <v>19503</v>
      </c>
      <c r="AF4" s="142">
        <v>0</v>
      </c>
      <c r="AG4" s="142">
        <v>0</v>
      </c>
      <c r="AH4" s="142">
        <v>58160</v>
      </c>
      <c r="AI4" s="142">
        <v>36847.9</v>
      </c>
      <c r="AJ4" s="142">
        <v>21312.1</v>
      </c>
      <c r="AK4" s="142">
        <v>2411.6</v>
      </c>
      <c r="AL4" s="142">
        <v>871.2</v>
      </c>
      <c r="AM4" s="142">
        <v>1540.4</v>
      </c>
      <c r="AN4" s="142">
        <v>0</v>
      </c>
      <c r="AO4" s="142">
        <v>1493.9</v>
      </c>
      <c r="AP4" s="142">
        <v>0</v>
      </c>
      <c r="AQ4" s="142">
        <v>46.5</v>
      </c>
      <c r="AR4" s="142">
        <v>0</v>
      </c>
      <c r="AS4" s="142">
        <v>0</v>
      </c>
      <c r="AT4" s="142">
        <v>9830.8999999999942</v>
      </c>
      <c r="AU4" s="142">
        <v>-45917.5</v>
      </c>
      <c r="AV4" s="142">
        <v>-48329.100000000006</v>
      </c>
      <c r="AW4" s="142">
        <v>-0.41822948999999998</v>
      </c>
      <c r="AX4" s="142">
        <v>0</v>
      </c>
      <c r="AY4" s="142">
        <v>0</v>
      </c>
      <c r="AZ4" s="142">
        <v>0</v>
      </c>
      <c r="BA4" s="142">
        <v>0</v>
      </c>
      <c r="BB4" s="142">
        <v>115556.41377656083</v>
      </c>
      <c r="BC4" s="142">
        <v>4278656</v>
      </c>
      <c r="BE4" s="140" t="s">
        <v>341</v>
      </c>
      <c r="BF4" s="146" t="s">
        <v>252</v>
      </c>
      <c r="BG4" s="140" t="s">
        <v>415</v>
      </c>
      <c r="BH4" s="140" t="s">
        <v>416</v>
      </c>
      <c r="BI4" s="140">
        <v>2006</v>
      </c>
      <c r="BJ4" s="140">
        <v>1</v>
      </c>
      <c r="BK4" s="140" t="s">
        <v>499</v>
      </c>
      <c r="BL4" s="147">
        <v>38718</v>
      </c>
      <c r="BM4" s="142">
        <v>117111.9</v>
      </c>
      <c r="BN4" s="142">
        <v>117111.9</v>
      </c>
      <c r="BO4" s="142">
        <v>113354.4</v>
      </c>
      <c r="BP4" s="142">
        <v>35425.899999999994</v>
      </c>
      <c r="BQ4" s="142">
        <v>6946.1</v>
      </c>
      <c r="BR4" s="142">
        <v>155.19999999999999</v>
      </c>
      <c r="BS4" s="142">
        <v>22161.599999999999</v>
      </c>
      <c r="BT4" s="142">
        <v>6163</v>
      </c>
      <c r="BU4" s="142">
        <v>21099.8</v>
      </c>
      <c r="BV4" s="142">
        <v>26268.799999999999</v>
      </c>
      <c r="BW4" s="142">
        <v>1563.3</v>
      </c>
      <c r="BX4" s="142">
        <v>28996.6</v>
      </c>
      <c r="BY4" s="142">
        <v>3757.5</v>
      </c>
      <c r="BZ4" s="142">
        <v>2379.6999999999998</v>
      </c>
      <c r="CA4" s="142">
        <v>1360.8</v>
      </c>
      <c r="CB4" s="142">
        <v>17</v>
      </c>
      <c r="CC4" s="142">
        <v>0</v>
      </c>
      <c r="CD4" s="142">
        <v>165441</v>
      </c>
      <c r="CE4" s="142">
        <v>163029.4</v>
      </c>
      <c r="CF4" s="142">
        <v>65300.3</v>
      </c>
      <c r="CG4" s="142">
        <v>60758</v>
      </c>
      <c r="CH4" s="142">
        <v>4542.3</v>
      </c>
      <c r="CI4" s="142">
        <v>616.5</v>
      </c>
      <c r="CJ4" s="142">
        <v>38952.6</v>
      </c>
      <c r="CK4" s="142">
        <v>19449.599999999999</v>
      </c>
      <c r="CL4" s="142">
        <v>19503</v>
      </c>
      <c r="CM4" s="142">
        <v>0</v>
      </c>
      <c r="CN4" s="142">
        <v>0</v>
      </c>
      <c r="CO4" s="142">
        <v>58160</v>
      </c>
      <c r="CP4" s="142">
        <v>36847.9</v>
      </c>
      <c r="CQ4" s="142">
        <v>21312.1</v>
      </c>
      <c r="CR4" s="142">
        <v>2411.6</v>
      </c>
      <c r="CS4" s="142">
        <v>871.2</v>
      </c>
      <c r="CT4" s="142">
        <v>1540.4</v>
      </c>
      <c r="CU4" s="142">
        <v>0</v>
      </c>
      <c r="CV4" s="142">
        <v>1493.9</v>
      </c>
      <c r="CW4" s="142">
        <v>0</v>
      </c>
      <c r="CX4" s="142">
        <v>46.5</v>
      </c>
      <c r="CY4" s="142">
        <v>0</v>
      </c>
      <c r="CZ4" s="142">
        <v>0</v>
      </c>
      <c r="DA4" s="142">
        <v>9830.8999999999942</v>
      </c>
      <c r="DB4" s="142">
        <v>-45917.5</v>
      </c>
      <c r="DC4" s="142">
        <v>-48329.100000000006</v>
      </c>
      <c r="DD4" s="142">
        <v>-0.41822948999999998</v>
      </c>
      <c r="DE4" s="142">
        <v>0</v>
      </c>
      <c r="DF4" s="142">
        <v>0</v>
      </c>
      <c r="DG4" s="142">
        <v>0</v>
      </c>
      <c r="DH4" s="142">
        <v>0</v>
      </c>
    </row>
    <row r="5" spans="2:112" x14ac:dyDescent="0.25">
      <c r="B5" s="140">
        <v>2006</v>
      </c>
      <c r="C5" s="140">
        <v>2</v>
      </c>
      <c r="D5" s="140" t="s">
        <v>500</v>
      </c>
      <c r="E5" s="147">
        <v>38749</v>
      </c>
      <c r="F5" s="142">
        <v>231272.6</v>
      </c>
      <c r="G5" s="142">
        <v>231272.6</v>
      </c>
      <c r="H5" s="142">
        <v>223115.9</v>
      </c>
      <c r="I5" s="142">
        <v>70456.399999999994</v>
      </c>
      <c r="J5" s="142">
        <v>13728.2</v>
      </c>
      <c r="K5" s="142">
        <v>376.3</v>
      </c>
      <c r="L5" s="142">
        <v>43730.7</v>
      </c>
      <c r="M5" s="142">
        <v>12621.2</v>
      </c>
      <c r="N5" s="142">
        <v>39175.300000000003</v>
      </c>
      <c r="O5" s="142">
        <v>49051</v>
      </c>
      <c r="P5" s="142">
        <v>2858.7</v>
      </c>
      <c r="Q5" s="142">
        <v>61574.5</v>
      </c>
      <c r="R5" s="142">
        <v>8156.7</v>
      </c>
      <c r="S5" s="142">
        <v>5024.5</v>
      </c>
      <c r="T5" s="142">
        <v>2075.6999999999998</v>
      </c>
      <c r="U5" s="142">
        <v>1056.5</v>
      </c>
      <c r="V5" s="142">
        <v>0</v>
      </c>
      <c r="W5" s="142">
        <v>280769.2</v>
      </c>
      <c r="X5" s="142">
        <v>275058.09999999998</v>
      </c>
      <c r="Y5" s="142">
        <v>111530.2</v>
      </c>
      <c r="Z5" s="142">
        <v>92596</v>
      </c>
      <c r="AA5" s="142">
        <v>18934.2</v>
      </c>
      <c r="AB5" s="142">
        <v>2228.1999999999998</v>
      </c>
      <c r="AC5" s="142">
        <v>77086.7</v>
      </c>
      <c r="AD5" s="142">
        <v>41260.800000000003</v>
      </c>
      <c r="AE5" s="142">
        <v>35650.6</v>
      </c>
      <c r="AF5" s="142">
        <v>112.4</v>
      </c>
      <c r="AG5" s="142">
        <v>62.9</v>
      </c>
      <c r="AH5" s="142">
        <v>84213</v>
      </c>
      <c r="AI5" s="142">
        <v>56482.3</v>
      </c>
      <c r="AJ5" s="142">
        <v>27730.7</v>
      </c>
      <c r="AK5" s="142">
        <v>5711.1</v>
      </c>
      <c r="AL5" s="142">
        <v>1551.8</v>
      </c>
      <c r="AM5" s="142">
        <v>4159.3</v>
      </c>
      <c r="AN5" s="142">
        <v>0</v>
      </c>
      <c r="AO5" s="142">
        <v>4112.8</v>
      </c>
      <c r="AP5" s="142">
        <v>0</v>
      </c>
      <c r="AQ5" s="142">
        <v>46.5</v>
      </c>
      <c r="AR5" s="142">
        <v>0</v>
      </c>
      <c r="AS5" s="142">
        <v>0</v>
      </c>
      <c r="AT5" s="142">
        <v>34716.399999999994</v>
      </c>
      <c r="AU5" s="142">
        <v>-43785.499999999971</v>
      </c>
      <c r="AV5" s="142">
        <v>-49496.600000000006</v>
      </c>
      <c r="AW5" s="142">
        <v>-0.42833278000000002</v>
      </c>
      <c r="AX5" s="142">
        <v>0</v>
      </c>
      <c r="AY5" s="142">
        <v>0</v>
      </c>
      <c r="AZ5" s="142">
        <v>0</v>
      </c>
      <c r="BA5" s="142">
        <v>0</v>
      </c>
      <c r="BB5" s="142">
        <v>115556.41387054244</v>
      </c>
      <c r="BC5" s="142">
        <v>4278656</v>
      </c>
      <c r="BE5" s="140">
        <v>2006</v>
      </c>
      <c r="BF5" s="148">
        <v>4278656</v>
      </c>
      <c r="BG5" s="140" t="e">
        <v>#VALUE!</v>
      </c>
      <c r="BH5" s="140">
        <v>4278.6559999999999</v>
      </c>
      <c r="BI5" s="140">
        <v>2006</v>
      </c>
      <c r="BJ5" s="140">
        <v>2</v>
      </c>
      <c r="BK5" s="140" t="s">
        <v>500</v>
      </c>
      <c r="BL5" s="147">
        <v>38749</v>
      </c>
      <c r="BM5" s="142">
        <v>114160.70000000001</v>
      </c>
      <c r="BN5" s="142">
        <v>114160.70000000001</v>
      </c>
      <c r="BO5" s="142">
        <v>109761.5</v>
      </c>
      <c r="BP5" s="142">
        <v>35030.5</v>
      </c>
      <c r="BQ5" s="142">
        <v>6782.1</v>
      </c>
      <c r="BR5" s="142">
        <v>221.10000000000002</v>
      </c>
      <c r="BS5" s="142">
        <v>21569.1</v>
      </c>
      <c r="BT5" s="142">
        <v>6458.2000000000007</v>
      </c>
      <c r="BU5" s="142">
        <v>18075.500000000004</v>
      </c>
      <c r="BV5" s="142">
        <v>22782.2</v>
      </c>
      <c r="BW5" s="142">
        <v>1295.3999999999999</v>
      </c>
      <c r="BX5" s="142">
        <v>32577.9</v>
      </c>
      <c r="BY5" s="142">
        <v>4399.2</v>
      </c>
      <c r="BZ5" s="142">
        <v>2644.8</v>
      </c>
      <c r="CA5" s="142">
        <v>714.89999999999986</v>
      </c>
      <c r="CB5" s="142">
        <v>1039.5</v>
      </c>
      <c r="CC5" s="142">
        <v>0</v>
      </c>
      <c r="CD5" s="142">
        <v>115328.20000000001</v>
      </c>
      <c r="CE5" s="142">
        <v>112028.69999999998</v>
      </c>
      <c r="CF5" s="142">
        <v>46229.899999999994</v>
      </c>
      <c r="CG5" s="142">
        <v>31838</v>
      </c>
      <c r="CH5" s="142">
        <v>14391.900000000001</v>
      </c>
      <c r="CI5" s="142">
        <v>1611.6999999999998</v>
      </c>
      <c r="CJ5" s="142">
        <v>38134.1</v>
      </c>
      <c r="CK5" s="142">
        <v>21811.200000000004</v>
      </c>
      <c r="CL5" s="142">
        <v>16147.599999999999</v>
      </c>
      <c r="CM5" s="142">
        <v>112.4</v>
      </c>
      <c r="CN5" s="142">
        <v>62.9</v>
      </c>
      <c r="CO5" s="142">
        <v>26053</v>
      </c>
      <c r="CP5" s="142">
        <v>19634.400000000001</v>
      </c>
      <c r="CQ5" s="142">
        <v>6418.6000000000022</v>
      </c>
      <c r="CR5" s="142">
        <v>3299.5000000000005</v>
      </c>
      <c r="CS5" s="142">
        <v>680.59999999999991</v>
      </c>
      <c r="CT5" s="142">
        <v>2618.9</v>
      </c>
      <c r="CU5" s="142">
        <v>0</v>
      </c>
      <c r="CV5" s="142">
        <v>2618.9</v>
      </c>
      <c r="CW5" s="142">
        <v>0</v>
      </c>
      <c r="CX5" s="142">
        <v>0</v>
      </c>
      <c r="CY5" s="142">
        <v>0</v>
      </c>
      <c r="CZ5" s="142">
        <v>0</v>
      </c>
      <c r="DA5" s="142">
        <v>24885.5</v>
      </c>
      <c r="DB5" s="142">
        <v>2132.0000000000291</v>
      </c>
      <c r="DC5" s="142">
        <v>-1167.5</v>
      </c>
      <c r="DD5" s="142">
        <v>-1.0103290000000043E-2</v>
      </c>
      <c r="DE5" s="142">
        <v>0</v>
      </c>
      <c r="DF5" s="142">
        <v>0</v>
      </c>
      <c r="DG5" s="142">
        <v>0</v>
      </c>
      <c r="DH5" s="142">
        <v>0</v>
      </c>
    </row>
    <row r="6" spans="2:112" x14ac:dyDescent="0.25">
      <c r="B6" s="140">
        <v>2006</v>
      </c>
      <c r="C6" s="140">
        <v>3</v>
      </c>
      <c r="D6" s="140" t="s">
        <v>501</v>
      </c>
      <c r="E6" s="147">
        <v>38777</v>
      </c>
      <c r="F6" s="142">
        <v>371761.5</v>
      </c>
      <c r="G6" s="142">
        <v>371749.5</v>
      </c>
      <c r="H6" s="142">
        <v>359311</v>
      </c>
      <c r="I6" s="142">
        <v>112790.69999999998</v>
      </c>
      <c r="J6" s="142">
        <v>21802.9</v>
      </c>
      <c r="K6" s="142">
        <v>599.5</v>
      </c>
      <c r="L6" s="142">
        <v>69141.399999999994</v>
      </c>
      <c r="M6" s="142">
        <v>21246.9</v>
      </c>
      <c r="N6" s="142">
        <v>83713.7</v>
      </c>
      <c r="O6" s="142">
        <v>72198.2</v>
      </c>
      <c r="P6" s="142">
        <v>4139.3</v>
      </c>
      <c r="Q6" s="142">
        <v>86469.1</v>
      </c>
      <c r="R6" s="142">
        <v>12438.499999999998</v>
      </c>
      <c r="S6" s="142">
        <v>7672.4</v>
      </c>
      <c r="T6" s="142">
        <v>2821.7</v>
      </c>
      <c r="U6" s="142">
        <v>1944.4</v>
      </c>
      <c r="V6" s="142">
        <v>12</v>
      </c>
      <c r="W6" s="142">
        <v>458577.6</v>
      </c>
      <c r="X6" s="142">
        <v>446621.9</v>
      </c>
      <c r="Y6" s="142">
        <v>158827</v>
      </c>
      <c r="Z6" s="142">
        <v>132796.20000000001</v>
      </c>
      <c r="AA6" s="142">
        <v>26030.799999999999</v>
      </c>
      <c r="AB6" s="142">
        <v>5747.5</v>
      </c>
      <c r="AC6" s="142">
        <v>116150.39999999999</v>
      </c>
      <c r="AD6" s="142">
        <v>63553.4</v>
      </c>
      <c r="AE6" s="142">
        <v>51668.5</v>
      </c>
      <c r="AF6" s="142">
        <v>687.8</v>
      </c>
      <c r="AG6" s="142">
        <v>240.7</v>
      </c>
      <c r="AH6" s="142">
        <v>165897</v>
      </c>
      <c r="AI6" s="142">
        <v>133006.1</v>
      </c>
      <c r="AJ6" s="142">
        <v>32890.9</v>
      </c>
      <c r="AK6" s="142">
        <v>11955.7</v>
      </c>
      <c r="AL6" s="142">
        <v>2899.9</v>
      </c>
      <c r="AM6" s="142">
        <v>9055.7999999999993</v>
      </c>
      <c r="AN6" s="142">
        <v>11.7</v>
      </c>
      <c r="AO6" s="142">
        <v>8763.7999999999993</v>
      </c>
      <c r="AP6" s="142">
        <v>7.5</v>
      </c>
      <c r="AQ6" s="142">
        <v>272.8</v>
      </c>
      <c r="AR6" s="142">
        <v>0</v>
      </c>
      <c r="AS6" s="142">
        <v>0</v>
      </c>
      <c r="AT6" s="142">
        <v>79080.900000000023</v>
      </c>
      <c r="AU6" s="142">
        <v>-74872.400000000023</v>
      </c>
      <c r="AV6" s="142">
        <v>-86816.099999999977</v>
      </c>
      <c r="AW6" s="142">
        <v>-0.75128759000000001</v>
      </c>
      <c r="AX6" s="142">
        <v>0</v>
      </c>
      <c r="AY6" s="142">
        <v>0</v>
      </c>
      <c r="AZ6" s="142">
        <v>0</v>
      </c>
      <c r="BA6" s="142">
        <v>0</v>
      </c>
      <c r="BB6" s="142">
        <v>115556.41428870131</v>
      </c>
      <c r="BC6" s="142">
        <v>4278656</v>
      </c>
      <c r="BE6" s="140">
        <v>2007</v>
      </c>
      <c r="BF6" s="148">
        <v>4340390</v>
      </c>
      <c r="BG6" s="149">
        <v>1.4428362551231144E-2</v>
      </c>
      <c r="BH6" s="140">
        <v>4340.3900000000003</v>
      </c>
      <c r="BI6" s="140">
        <v>2006</v>
      </c>
      <c r="BJ6" s="140">
        <v>3</v>
      </c>
      <c r="BK6" s="140" t="s">
        <v>501</v>
      </c>
      <c r="BL6" s="147">
        <v>38777</v>
      </c>
      <c r="BM6" s="142">
        <v>140488.9</v>
      </c>
      <c r="BN6" s="142">
        <v>140476.9</v>
      </c>
      <c r="BO6" s="142">
        <v>136195.1</v>
      </c>
      <c r="BP6" s="142">
        <v>42334.299999999988</v>
      </c>
      <c r="BQ6" s="142">
        <v>8074.7000000000007</v>
      </c>
      <c r="BR6" s="142">
        <v>223.2</v>
      </c>
      <c r="BS6" s="142">
        <v>25410.699999999997</v>
      </c>
      <c r="BT6" s="142">
        <v>8625.7000000000007</v>
      </c>
      <c r="BU6" s="142">
        <v>44538.399999999994</v>
      </c>
      <c r="BV6" s="142">
        <v>23147.199999999997</v>
      </c>
      <c r="BW6" s="142">
        <v>1280.6000000000004</v>
      </c>
      <c r="BX6" s="142">
        <v>24894.600000000006</v>
      </c>
      <c r="BY6" s="142">
        <v>4281.7999999999984</v>
      </c>
      <c r="BZ6" s="142">
        <v>2647.8999999999996</v>
      </c>
      <c r="CA6" s="142">
        <v>746</v>
      </c>
      <c r="CB6" s="142">
        <v>887.90000000000009</v>
      </c>
      <c r="CC6" s="142">
        <v>12</v>
      </c>
      <c r="CD6" s="142">
        <v>177808.39999999997</v>
      </c>
      <c r="CE6" s="142">
        <v>171563.80000000005</v>
      </c>
      <c r="CF6" s="142">
        <v>47296.800000000003</v>
      </c>
      <c r="CG6" s="142">
        <v>40200.200000000012</v>
      </c>
      <c r="CH6" s="142">
        <v>7096.5999999999985</v>
      </c>
      <c r="CI6" s="142">
        <v>3519.3</v>
      </c>
      <c r="CJ6" s="142">
        <v>39063.699999999997</v>
      </c>
      <c r="CK6" s="142">
        <v>22292.6</v>
      </c>
      <c r="CL6" s="142">
        <v>16017.900000000001</v>
      </c>
      <c r="CM6" s="142">
        <v>575.4</v>
      </c>
      <c r="CN6" s="142">
        <v>177.79999999999998</v>
      </c>
      <c r="CO6" s="142">
        <v>81684</v>
      </c>
      <c r="CP6" s="142">
        <v>76523.8</v>
      </c>
      <c r="CQ6" s="142">
        <v>5160.2000000000007</v>
      </c>
      <c r="CR6" s="142">
        <v>6244.6</v>
      </c>
      <c r="CS6" s="142">
        <v>1348.1000000000001</v>
      </c>
      <c r="CT6" s="142">
        <v>4896.4999999999991</v>
      </c>
      <c r="CU6" s="142">
        <v>11.7</v>
      </c>
      <c r="CV6" s="142">
        <v>4650.9999999999991</v>
      </c>
      <c r="CW6" s="142">
        <v>7.5</v>
      </c>
      <c r="CX6" s="142">
        <v>226.3</v>
      </c>
      <c r="CY6" s="142">
        <v>0</v>
      </c>
      <c r="CZ6" s="142">
        <v>0</v>
      </c>
      <c r="DA6" s="142">
        <v>44364.500000000029</v>
      </c>
      <c r="DB6" s="142">
        <v>-31086.900000000052</v>
      </c>
      <c r="DC6" s="142">
        <v>-37319.499999999971</v>
      </c>
      <c r="DD6" s="142">
        <v>-0.32295480999999998</v>
      </c>
      <c r="DE6" s="142">
        <v>0</v>
      </c>
      <c r="DF6" s="142">
        <v>0</v>
      </c>
      <c r="DG6" s="142">
        <v>0</v>
      </c>
      <c r="DH6" s="142">
        <v>0</v>
      </c>
    </row>
    <row r="7" spans="2:112" x14ac:dyDescent="0.25">
      <c r="B7" s="140">
        <v>2006</v>
      </c>
      <c r="C7" s="140">
        <v>4</v>
      </c>
      <c r="D7" s="140" t="s">
        <v>502</v>
      </c>
      <c r="E7" s="147">
        <v>38808</v>
      </c>
      <c r="F7" s="142">
        <v>499820.1</v>
      </c>
      <c r="G7" s="142">
        <v>499808.1</v>
      </c>
      <c r="H7" s="142">
        <v>483909.9</v>
      </c>
      <c r="I7" s="142">
        <v>145094.30000000002</v>
      </c>
      <c r="J7" s="142">
        <v>27780</v>
      </c>
      <c r="K7" s="142">
        <v>678.9</v>
      </c>
      <c r="L7" s="142">
        <v>89382.7</v>
      </c>
      <c r="M7" s="142">
        <v>27252.7</v>
      </c>
      <c r="N7" s="142">
        <v>121691.1</v>
      </c>
      <c r="O7" s="142">
        <v>97855.9</v>
      </c>
      <c r="P7" s="142">
        <v>5544.6</v>
      </c>
      <c r="Q7" s="142">
        <v>113724</v>
      </c>
      <c r="R7" s="142">
        <v>15898.199999999999</v>
      </c>
      <c r="S7" s="142">
        <v>10404.299999999999</v>
      </c>
      <c r="T7" s="142">
        <v>3503.4</v>
      </c>
      <c r="U7" s="142">
        <v>1990.5</v>
      </c>
      <c r="V7" s="142">
        <v>12</v>
      </c>
      <c r="W7" s="142">
        <v>553764.1</v>
      </c>
      <c r="X7" s="142">
        <v>535504.80000000005</v>
      </c>
      <c r="Y7" s="142">
        <v>202777.4</v>
      </c>
      <c r="Z7" s="142">
        <v>168583.1</v>
      </c>
      <c r="AA7" s="142">
        <v>34194.300000000003</v>
      </c>
      <c r="AB7" s="142">
        <v>10071.799999999999</v>
      </c>
      <c r="AC7" s="142">
        <v>153129.29999999999</v>
      </c>
      <c r="AD7" s="142">
        <v>86077.7</v>
      </c>
      <c r="AE7" s="142">
        <v>65908.399999999994</v>
      </c>
      <c r="AF7" s="142">
        <v>902.5</v>
      </c>
      <c r="AG7" s="142">
        <v>240.7</v>
      </c>
      <c r="AH7" s="142">
        <v>169526.3</v>
      </c>
      <c r="AI7" s="142">
        <v>135719.4</v>
      </c>
      <c r="AJ7" s="142">
        <v>33806.9</v>
      </c>
      <c r="AK7" s="142">
        <v>18259.3</v>
      </c>
      <c r="AL7" s="142">
        <v>3939.1</v>
      </c>
      <c r="AM7" s="142">
        <v>14320.2</v>
      </c>
      <c r="AN7" s="142">
        <v>33.799999999999997</v>
      </c>
      <c r="AO7" s="142">
        <v>14006.1</v>
      </c>
      <c r="AP7" s="142">
        <v>7.5</v>
      </c>
      <c r="AQ7" s="142">
        <v>272.8</v>
      </c>
      <c r="AR7" s="142">
        <v>0</v>
      </c>
      <c r="AS7" s="142">
        <v>0</v>
      </c>
      <c r="AT7" s="142">
        <v>115582.29999999999</v>
      </c>
      <c r="AU7" s="142">
        <v>-35696.70000000007</v>
      </c>
      <c r="AV7" s="142">
        <v>-53944</v>
      </c>
      <c r="AW7" s="142">
        <v>-0.4668196</v>
      </c>
      <c r="AX7" s="142">
        <v>0</v>
      </c>
      <c r="AY7" s="142">
        <v>0</v>
      </c>
      <c r="AZ7" s="142">
        <v>0</v>
      </c>
      <c r="BA7" s="142">
        <v>0</v>
      </c>
      <c r="BB7" s="142">
        <v>115556.41622588255</v>
      </c>
      <c r="BC7" s="142">
        <v>4278656</v>
      </c>
      <c r="BE7" s="140">
        <v>2008</v>
      </c>
      <c r="BF7" s="148">
        <v>4404090</v>
      </c>
      <c r="BG7" s="149">
        <v>1.4676100534744663E-2</v>
      </c>
      <c r="BH7" s="140">
        <v>4404.09</v>
      </c>
      <c r="BI7" s="140">
        <v>2006</v>
      </c>
      <c r="BJ7" s="140">
        <v>4</v>
      </c>
      <c r="BK7" s="140" t="s">
        <v>502</v>
      </c>
      <c r="BL7" s="147">
        <v>38808</v>
      </c>
      <c r="BM7" s="142">
        <v>128058.59999999998</v>
      </c>
      <c r="BN7" s="142">
        <v>128058.59999999998</v>
      </c>
      <c r="BO7" s="142">
        <v>124598.90000000002</v>
      </c>
      <c r="BP7" s="142">
        <v>32303.600000000035</v>
      </c>
      <c r="BQ7" s="142">
        <v>5977.0999999999985</v>
      </c>
      <c r="BR7" s="142">
        <v>79.399999999999977</v>
      </c>
      <c r="BS7" s="142">
        <v>20241.300000000003</v>
      </c>
      <c r="BT7" s="142">
        <v>6005.7999999999993</v>
      </c>
      <c r="BU7" s="142">
        <v>37977.400000000009</v>
      </c>
      <c r="BV7" s="142">
        <v>25657.699999999997</v>
      </c>
      <c r="BW7" s="142">
        <v>1405.3000000000002</v>
      </c>
      <c r="BX7" s="142">
        <v>27254.899999999994</v>
      </c>
      <c r="BY7" s="142">
        <v>3459.7000000000007</v>
      </c>
      <c r="BZ7" s="142">
        <v>2731.8999999999996</v>
      </c>
      <c r="CA7" s="142">
        <v>681.70000000000027</v>
      </c>
      <c r="CB7" s="142">
        <v>46.099999999999909</v>
      </c>
      <c r="CC7" s="142">
        <v>0</v>
      </c>
      <c r="CD7" s="142">
        <v>95186.5</v>
      </c>
      <c r="CE7" s="142">
        <v>88882.900000000023</v>
      </c>
      <c r="CF7" s="142">
        <v>43950.399999999994</v>
      </c>
      <c r="CG7" s="142">
        <v>35786.899999999994</v>
      </c>
      <c r="CH7" s="142">
        <v>8163.5000000000036</v>
      </c>
      <c r="CI7" s="142">
        <v>4324.2999999999993</v>
      </c>
      <c r="CJ7" s="142">
        <v>36978.899999999994</v>
      </c>
      <c r="CK7" s="142">
        <v>22524.299999999996</v>
      </c>
      <c r="CL7" s="142">
        <v>14239.899999999994</v>
      </c>
      <c r="CM7" s="142">
        <v>214.70000000000005</v>
      </c>
      <c r="CN7" s="142">
        <v>0</v>
      </c>
      <c r="CO7" s="142">
        <v>3629.2999999999884</v>
      </c>
      <c r="CP7" s="142">
        <v>2713.2999999999884</v>
      </c>
      <c r="CQ7" s="142">
        <v>916</v>
      </c>
      <c r="CR7" s="142">
        <v>6303.5999999999985</v>
      </c>
      <c r="CS7" s="142">
        <v>1039.1999999999998</v>
      </c>
      <c r="CT7" s="142">
        <v>5264.4000000000015</v>
      </c>
      <c r="CU7" s="142">
        <v>22.099999999999998</v>
      </c>
      <c r="CV7" s="142">
        <v>5242.3000000000011</v>
      </c>
      <c r="CW7" s="142">
        <v>0</v>
      </c>
      <c r="CX7" s="142">
        <v>0</v>
      </c>
      <c r="CY7" s="142">
        <v>0</v>
      </c>
      <c r="CZ7" s="142">
        <v>0</v>
      </c>
      <c r="DA7" s="142">
        <v>36501.399999999965</v>
      </c>
      <c r="DB7" s="142">
        <v>39175.699999999953</v>
      </c>
      <c r="DC7" s="142">
        <v>32872.099999999977</v>
      </c>
      <c r="DD7" s="142">
        <v>0.28446799</v>
      </c>
      <c r="DE7" s="142">
        <v>0</v>
      </c>
      <c r="DF7" s="142">
        <v>0</v>
      </c>
      <c r="DG7" s="142">
        <v>0</v>
      </c>
      <c r="DH7" s="142">
        <v>0</v>
      </c>
    </row>
    <row r="8" spans="2:112" x14ac:dyDescent="0.25">
      <c r="B8" s="140">
        <v>2006</v>
      </c>
      <c r="C8" s="140">
        <v>5</v>
      </c>
      <c r="D8" s="140" t="s">
        <v>503</v>
      </c>
      <c r="E8" s="147">
        <v>38838</v>
      </c>
      <c r="F8" s="142">
        <v>617509</v>
      </c>
      <c r="G8" s="142">
        <v>617497</v>
      </c>
      <c r="H8" s="142">
        <v>596210.69999999995</v>
      </c>
      <c r="I8" s="142">
        <v>188827.1</v>
      </c>
      <c r="J8" s="142">
        <v>36635.199999999997</v>
      </c>
      <c r="K8" s="142">
        <v>734.4</v>
      </c>
      <c r="L8" s="142">
        <v>116068.4</v>
      </c>
      <c r="M8" s="142">
        <v>35389.1</v>
      </c>
      <c r="N8" s="142">
        <v>133915.79999999999</v>
      </c>
      <c r="O8" s="142">
        <v>122213.8</v>
      </c>
      <c r="P8" s="142">
        <v>6980.6</v>
      </c>
      <c r="Q8" s="142">
        <v>144273.4</v>
      </c>
      <c r="R8" s="142">
        <v>21286.3</v>
      </c>
      <c r="S8" s="142">
        <v>11152.3</v>
      </c>
      <c r="T8" s="142">
        <v>4044.1</v>
      </c>
      <c r="U8" s="142">
        <v>6089.9</v>
      </c>
      <c r="V8" s="142">
        <v>12</v>
      </c>
      <c r="W8" s="142">
        <v>672136.3</v>
      </c>
      <c r="X8" s="142">
        <v>644121</v>
      </c>
      <c r="Y8" s="142">
        <v>246965</v>
      </c>
      <c r="Z8" s="142">
        <v>204919.4</v>
      </c>
      <c r="AA8" s="142">
        <v>42045.599999999999</v>
      </c>
      <c r="AB8" s="142">
        <v>14420.1</v>
      </c>
      <c r="AC8" s="142">
        <v>189199.7</v>
      </c>
      <c r="AD8" s="142">
        <v>107582</v>
      </c>
      <c r="AE8" s="142">
        <v>80226.600000000006</v>
      </c>
      <c r="AF8" s="142">
        <v>1051.5999999999999</v>
      </c>
      <c r="AG8" s="142">
        <v>339.5</v>
      </c>
      <c r="AH8" s="142">
        <v>193536.2</v>
      </c>
      <c r="AI8" s="142">
        <v>150801.5</v>
      </c>
      <c r="AJ8" s="142">
        <v>42734.7</v>
      </c>
      <c r="AK8" s="142">
        <v>28015.3</v>
      </c>
      <c r="AL8" s="142">
        <v>5011.7</v>
      </c>
      <c r="AM8" s="142">
        <v>23003.599999999999</v>
      </c>
      <c r="AN8" s="142">
        <v>209.2</v>
      </c>
      <c r="AO8" s="142">
        <v>18386.5</v>
      </c>
      <c r="AP8" s="142">
        <v>7.5</v>
      </c>
      <c r="AQ8" s="142">
        <v>4400.3999999999996</v>
      </c>
      <c r="AR8" s="142">
        <v>0</v>
      </c>
      <c r="AS8" s="142">
        <v>0</v>
      </c>
      <c r="AT8" s="142">
        <v>138908.89999999997</v>
      </c>
      <c r="AU8" s="142">
        <v>-26624</v>
      </c>
      <c r="AV8" s="142">
        <v>-54627.300000000047</v>
      </c>
      <c r="AW8" s="142">
        <v>-0.47273272999999999</v>
      </c>
      <c r="AX8" s="142">
        <v>0</v>
      </c>
      <c r="AY8" s="142">
        <v>0</v>
      </c>
      <c r="AZ8" s="142">
        <v>0</v>
      </c>
      <c r="BA8" s="142">
        <v>0</v>
      </c>
      <c r="BB8" s="142">
        <v>115556.41599006705</v>
      </c>
      <c r="BC8" s="142">
        <v>4278656</v>
      </c>
      <c r="BE8" s="140">
        <v>2009</v>
      </c>
      <c r="BF8" s="148">
        <v>4469337</v>
      </c>
      <c r="BG8" s="149">
        <v>1.4815092334625302E-2</v>
      </c>
      <c r="BH8" s="140">
        <v>4469.3370000000004</v>
      </c>
      <c r="BI8" s="140">
        <v>2006</v>
      </c>
      <c r="BJ8" s="140">
        <v>5</v>
      </c>
      <c r="BK8" s="140" t="s">
        <v>503</v>
      </c>
      <c r="BL8" s="147">
        <v>38838</v>
      </c>
      <c r="BM8" s="142">
        <v>117688.90000000002</v>
      </c>
      <c r="BN8" s="142">
        <v>117688.90000000002</v>
      </c>
      <c r="BO8" s="142">
        <v>112300.79999999993</v>
      </c>
      <c r="BP8" s="142">
        <v>43732.799999999988</v>
      </c>
      <c r="BQ8" s="142">
        <v>8855.1999999999971</v>
      </c>
      <c r="BR8" s="142">
        <v>55.5</v>
      </c>
      <c r="BS8" s="142">
        <v>26685.699999999997</v>
      </c>
      <c r="BT8" s="142">
        <v>8136.3999999999978</v>
      </c>
      <c r="BU8" s="142">
        <v>12224.699999999983</v>
      </c>
      <c r="BV8" s="142">
        <v>24357.900000000009</v>
      </c>
      <c r="BW8" s="142">
        <v>1436</v>
      </c>
      <c r="BX8" s="142">
        <v>30549.399999999994</v>
      </c>
      <c r="BY8" s="142">
        <v>5388.1</v>
      </c>
      <c r="BZ8" s="142">
        <v>748</v>
      </c>
      <c r="CA8" s="142">
        <v>540.69999999999982</v>
      </c>
      <c r="CB8" s="142">
        <v>4099.3999999999996</v>
      </c>
      <c r="CC8" s="142">
        <v>0</v>
      </c>
      <c r="CD8" s="142">
        <v>118372.20000000007</v>
      </c>
      <c r="CE8" s="142">
        <v>108616.19999999995</v>
      </c>
      <c r="CF8" s="142">
        <v>44187.600000000006</v>
      </c>
      <c r="CG8" s="142">
        <v>36336.299999999988</v>
      </c>
      <c r="CH8" s="142">
        <v>7851.2999999999956</v>
      </c>
      <c r="CI8" s="142">
        <v>4348.3000000000011</v>
      </c>
      <c r="CJ8" s="142">
        <v>36070.400000000023</v>
      </c>
      <c r="CK8" s="142">
        <v>21504.300000000003</v>
      </c>
      <c r="CL8" s="142">
        <v>14318.200000000012</v>
      </c>
      <c r="CM8" s="142">
        <v>149.09999999999991</v>
      </c>
      <c r="CN8" s="142">
        <v>98.800000000000011</v>
      </c>
      <c r="CO8" s="142">
        <v>24009.900000000023</v>
      </c>
      <c r="CP8" s="142">
        <v>15082.100000000006</v>
      </c>
      <c r="CQ8" s="142">
        <v>8927.7999999999956</v>
      </c>
      <c r="CR8" s="142">
        <v>9756</v>
      </c>
      <c r="CS8" s="142">
        <v>1072.5999999999999</v>
      </c>
      <c r="CT8" s="142">
        <v>8683.3999999999978</v>
      </c>
      <c r="CU8" s="142">
        <v>175.39999999999998</v>
      </c>
      <c r="CV8" s="142">
        <v>4380.3999999999996</v>
      </c>
      <c r="CW8" s="142">
        <v>0</v>
      </c>
      <c r="CX8" s="142">
        <v>4127.5999999999995</v>
      </c>
      <c r="CY8" s="142">
        <v>0</v>
      </c>
      <c r="CZ8" s="142">
        <v>0</v>
      </c>
      <c r="DA8" s="142">
        <v>23326.599999999977</v>
      </c>
      <c r="DB8" s="142">
        <v>9072.7000000000698</v>
      </c>
      <c r="DC8" s="142">
        <v>-683.30000000004657</v>
      </c>
      <c r="DD8" s="142">
        <v>-5.9131299999999887E-3</v>
      </c>
      <c r="DE8" s="142">
        <v>0</v>
      </c>
      <c r="DF8" s="142">
        <v>0</v>
      </c>
      <c r="DG8" s="142">
        <v>0</v>
      </c>
      <c r="DH8" s="142">
        <v>0</v>
      </c>
    </row>
    <row r="9" spans="2:112" x14ac:dyDescent="0.25">
      <c r="B9" s="140">
        <v>2006</v>
      </c>
      <c r="C9" s="140">
        <v>6</v>
      </c>
      <c r="D9" s="140" t="s">
        <v>504</v>
      </c>
      <c r="E9" s="147">
        <v>38869</v>
      </c>
      <c r="F9" s="142">
        <v>746417</v>
      </c>
      <c r="G9" s="142">
        <v>746327</v>
      </c>
      <c r="H9" s="142">
        <v>719750.2</v>
      </c>
      <c r="I9" s="142">
        <v>232469.4</v>
      </c>
      <c r="J9" s="142">
        <v>45854.8</v>
      </c>
      <c r="K9" s="142">
        <v>763.4</v>
      </c>
      <c r="L9" s="142">
        <v>142954.79999999999</v>
      </c>
      <c r="M9" s="142">
        <v>42896.4</v>
      </c>
      <c r="N9" s="142">
        <v>160600.4</v>
      </c>
      <c r="O9" s="142">
        <v>148073.20000000001</v>
      </c>
      <c r="P9" s="142">
        <v>8560.2999999999993</v>
      </c>
      <c r="Q9" s="142">
        <v>170046.9</v>
      </c>
      <c r="R9" s="142">
        <v>26576.799999999999</v>
      </c>
      <c r="S9" s="142">
        <v>15754.3</v>
      </c>
      <c r="T9" s="142">
        <v>4684.8</v>
      </c>
      <c r="U9" s="142">
        <v>6137.7</v>
      </c>
      <c r="V9" s="142">
        <v>90</v>
      </c>
      <c r="W9" s="142">
        <v>780201.3</v>
      </c>
      <c r="X9" s="142">
        <v>747575.8</v>
      </c>
      <c r="Y9" s="142">
        <v>294750.7</v>
      </c>
      <c r="Z9" s="142">
        <v>245982.4</v>
      </c>
      <c r="AA9" s="142">
        <v>48768.3</v>
      </c>
      <c r="AB9" s="142">
        <v>18444.400000000001</v>
      </c>
      <c r="AC9" s="142">
        <v>225622.2</v>
      </c>
      <c r="AD9" s="142">
        <v>129760.9</v>
      </c>
      <c r="AE9" s="142">
        <v>94351.1</v>
      </c>
      <c r="AF9" s="142">
        <v>1170.7</v>
      </c>
      <c r="AG9" s="142">
        <v>339.5</v>
      </c>
      <c r="AH9" s="142">
        <v>208758.5</v>
      </c>
      <c r="AI9" s="142">
        <v>165292</v>
      </c>
      <c r="AJ9" s="142">
        <v>43466.5</v>
      </c>
      <c r="AK9" s="142">
        <v>32625.5</v>
      </c>
      <c r="AL9" s="142">
        <v>6715</v>
      </c>
      <c r="AM9" s="142">
        <v>25910.5</v>
      </c>
      <c r="AN9" s="142">
        <v>270.10000000000002</v>
      </c>
      <c r="AO9" s="142">
        <v>21047.5</v>
      </c>
      <c r="AP9" s="142">
        <v>7.5</v>
      </c>
      <c r="AQ9" s="142">
        <v>4585.3999999999996</v>
      </c>
      <c r="AR9" s="142">
        <v>0</v>
      </c>
      <c r="AS9" s="142">
        <v>0</v>
      </c>
      <c r="AT9" s="142">
        <v>174974.19999999995</v>
      </c>
      <c r="AU9" s="142">
        <v>-1248.8000000000466</v>
      </c>
      <c r="AV9" s="142">
        <v>-33784.300000000047</v>
      </c>
      <c r="AW9" s="142">
        <v>-0.29236195999999998</v>
      </c>
      <c r="AX9" s="142">
        <v>0</v>
      </c>
      <c r="AY9" s="142">
        <v>0</v>
      </c>
      <c r="AZ9" s="142">
        <v>0</v>
      </c>
      <c r="BA9" s="142">
        <v>0</v>
      </c>
      <c r="BB9" s="142">
        <v>115556.41506849951</v>
      </c>
      <c r="BC9" s="142">
        <v>4278656</v>
      </c>
      <c r="BE9" s="140">
        <v>2010</v>
      </c>
      <c r="BF9" s="148">
        <v>4533894</v>
      </c>
      <c r="BG9" s="149">
        <v>1.4444424307229475E-2</v>
      </c>
      <c r="BH9" s="140">
        <v>4533.8940000000002</v>
      </c>
      <c r="BI9" s="140">
        <v>2006</v>
      </c>
      <c r="BJ9" s="140">
        <v>6</v>
      </c>
      <c r="BK9" s="140" t="s">
        <v>504</v>
      </c>
      <c r="BL9" s="147">
        <v>38869</v>
      </c>
      <c r="BM9" s="142">
        <v>128908</v>
      </c>
      <c r="BN9" s="142">
        <v>128830</v>
      </c>
      <c r="BO9" s="142">
        <v>123539.5</v>
      </c>
      <c r="BP9" s="142">
        <v>43642.299999999988</v>
      </c>
      <c r="BQ9" s="142">
        <v>9219.6000000000058</v>
      </c>
      <c r="BR9" s="142">
        <v>29</v>
      </c>
      <c r="BS9" s="142">
        <v>26886.399999999994</v>
      </c>
      <c r="BT9" s="142">
        <v>7507.3000000000029</v>
      </c>
      <c r="BU9" s="142">
        <v>26684.600000000006</v>
      </c>
      <c r="BV9" s="142">
        <v>25859.400000000009</v>
      </c>
      <c r="BW9" s="142">
        <v>1579.6999999999989</v>
      </c>
      <c r="BX9" s="142">
        <v>25773.5</v>
      </c>
      <c r="BY9" s="142">
        <v>5290.5</v>
      </c>
      <c r="BZ9" s="142">
        <v>4602</v>
      </c>
      <c r="CA9" s="142">
        <v>640.70000000000027</v>
      </c>
      <c r="CB9" s="142">
        <v>47.800000000000182</v>
      </c>
      <c r="CC9" s="142">
        <v>78</v>
      </c>
      <c r="CD9" s="142">
        <v>108065</v>
      </c>
      <c r="CE9" s="142">
        <v>103454.80000000005</v>
      </c>
      <c r="CF9" s="142">
        <v>47785.700000000012</v>
      </c>
      <c r="CG9" s="142">
        <v>41063</v>
      </c>
      <c r="CH9" s="142">
        <v>6722.7000000000044</v>
      </c>
      <c r="CI9" s="142">
        <v>4024.3000000000011</v>
      </c>
      <c r="CJ9" s="142">
        <v>36422.5</v>
      </c>
      <c r="CK9" s="142">
        <v>22178.899999999994</v>
      </c>
      <c r="CL9" s="142">
        <v>14124.5</v>
      </c>
      <c r="CM9" s="142">
        <v>119.10000000000014</v>
      </c>
      <c r="CN9" s="142">
        <v>0</v>
      </c>
      <c r="CO9" s="142">
        <v>15222.299999999988</v>
      </c>
      <c r="CP9" s="142">
        <v>14490.5</v>
      </c>
      <c r="CQ9" s="142">
        <v>731.80000000000291</v>
      </c>
      <c r="CR9" s="142">
        <v>4610.2000000000007</v>
      </c>
      <c r="CS9" s="142">
        <v>1703.3000000000002</v>
      </c>
      <c r="CT9" s="142">
        <v>2906.9000000000015</v>
      </c>
      <c r="CU9" s="142">
        <v>60.900000000000034</v>
      </c>
      <c r="CV9" s="142">
        <v>2661</v>
      </c>
      <c r="CW9" s="142">
        <v>0</v>
      </c>
      <c r="CX9" s="142">
        <v>185</v>
      </c>
      <c r="CY9" s="142">
        <v>0</v>
      </c>
      <c r="CZ9" s="142">
        <v>0</v>
      </c>
      <c r="DA9" s="142">
        <v>36065.299999999988</v>
      </c>
      <c r="DB9" s="142">
        <v>25375.199999999953</v>
      </c>
      <c r="DC9" s="142">
        <v>20843</v>
      </c>
      <c r="DD9" s="142">
        <v>0.18037077000000001</v>
      </c>
      <c r="DE9" s="142">
        <v>0</v>
      </c>
      <c r="DF9" s="142">
        <v>0</v>
      </c>
      <c r="DG9" s="142">
        <v>0</v>
      </c>
      <c r="DH9" s="142">
        <v>0</v>
      </c>
    </row>
    <row r="10" spans="2:112" x14ac:dyDescent="0.25">
      <c r="B10" s="140">
        <v>2006</v>
      </c>
      <c r="C10" s="140">
        <v>7</v>
      </c>
      <c r="D10" s="140" t="s">
        <v>505</v>
      </c>
      <c r="E10" s="147">
        <v>38899</v>
      </c>
      <c r="F10" s="142">
        <v>879491.3</v>
      </c>
      <c r="G10" s="142">
        <v>879401.3</v>
      </c>
      <c r="H10" s="142">
        <v>848699.3</v>
      </c>
      <c r="I10" s="142">
        <v>274732.79999999999</v>
      </c>
      <c r="J10" s="142">
        <v>53606.8</v>
      </c>
      <c r="K10" s="142">
        <v>868.1</v>
      </c>
      <c r="L10" s="142">
        <v>169269.6</v>
      </c>
      <c r="M10" s="142">
        <v>50988.3</v>
      </c>
      <c r="N10" s="142">
        <v>199896.7</v>
      </c>
      <c r="O10" s="142">
        <v>171650.4</v>
      </c>
      <c r="P10" s="142">
        <v>9913</v>
      </c>
      <c r="Q10" s="142">
        <v>192506.4</v>
      </c>
      <c r="R10" s="142">
        <v>30701.999999999996</v>
      </c>
      <c r="S10" s="142">
        <v>18451.099999999999</v>
      </c>
      <c r="T10" s="142">
        <v>5361.6</v>
      </c>
      <c r="U10" s="142">
        <v>6889.3</v>
      </c>
      <c r="V10" s="142">
        <v>90</v>
      </c>
      <c r="W10" s="142">
        <v>930985.9</v>
      </c>
      <c r="X10" s="142">
        <v>893642.7</v>
      </c>
      <c r="Y10" s="142">
        <v>339309.9</v>
      </c>
      <c r="Z10" s="142">
        <v>282104.2</v>
      </c>
      <c r="AA10" s="142">
        <v>57205.7</v>
      </c>
      <c r="AB10" s="142">
        <v>23215.5</v>
      </c>
      <c r="AC10" s="142">
        <v>263721.3</v>
      </c>
      <c r="AD10" s="142">
        <v>151945.70000000001</v>
      </c>
      <c r="AE10" s="142">
        <v>109843.8</v>
      </c>
      <c r="AF10" s="142">
        <v>1468.1</v>
      </c>
      <c r="AG10" s="142">
        <v>463.7</v>
      </c>
      <c r="AH10" s="142">
        <v>267396</v>
      </c>
      <c r="AI10" s="142">
        <v>201942.8</v>
      </c>
      <c r="AJ10" s="142">
        <v>65453.2</v>
      </c>
      <c r="AK10" s="142">
        <v>37343.199999999997</v>
      </c>
      <c r="AL10" s="142">
        <v>8078.2</v>
      </c>
      <c r="AM10" s="142">
        <v>29265</v>
      </c>
      <c r="AN10" s="142">
        <v>318.39999999999998</v>
      </c>
      <c r="AO10" s="142">
        <v>24308</v>
      </c>
      <c r="AP10" s="142">
        <v>17.5</v>
      </c>
      <c r="AQ10" s="142">
        <v>4621.1000000000004</v>
      </c>
      <c r="AR10" s="142">
        <v>0</v>
      </c>
      <c r="AS10" s="142">
        <v>0</v>
      </c>
      <c r="AT10" s="142">
        <v>215901.40000000002</v>
      </c>
      <c r="AU10" s="142">
        <v>-14241.399999999907</v>
      </c>
      <c r="AV10" s="142">
        <v>-51494.599999999977</v>
      </c>
      <c r="AW10" s="142">
        <v>-0.44562302999999998</v>
      </c>
      <c r="AX10" s="142">
        <v>0</v>
      </c>
      <c r="AY10" s="142">
        <v>0</v>
      </c>
      <c r="AZ10" s="142">
        <v>0</v>
      </c>
      <c r="BA10" s="142">
        <v>0</v>
      </c>
      <c r="BB10" s="142">
        <v>115556.41547520553</v>
      </c>
      <c r="BC10" s="142">
        <v>4278656</v>
      </c>
      <c r="BE10" s="140">
        <v>2011</v>
      </c>
      <c r="BF10" s="148">
        <v>4592149</v>
      </c>
      <c r="BG10" s="149">
        <v>1.2848778555475615E-2</v>
      </c>
      <c r="BH10" s="140">
        <v>4592.1490000000003</v>
      </c>
      <c r="BI10" s="140">
        <v>2006</v>
      </c>
      <c r="BJ10" s="140">
        <v>7</v>
      </c>
      <c r="BK10" s="140" t="s">
        <v>505</v>
      </c>
      <c r="BL10" s="147">
        <v>38899</v>
      </c>
      <c r="BM10" s="142">
        <v>133074.30000000005</v>
      </c>
      <c r="BN10" s="142">
        <v>133074.30000000005</v>
      </c>
      <c r="BO10" s="142">
        <v>128949.10000000009</v>
      </c>
      <c r="BP10" s="142">
        <v>42263.399999999994</v>
      </c>
      <c r="BQ10" s="142">
        <v>7752</v>
      </c>
      <c r="BR10" s="142">
        <v>104.70000000000005</v>
      </c>
      <c r="BS10" s="142">
        <v>26314.800000000017</v>
      </c>
      <c r="BT10" s="142">
        <v>8091.9000000000015</v>
      </c>
      <c r="BU10" s="142">
        <v>39296.300000000017</v>
      </c>
      <c r="BV10" s="142">
        <v>23577.199999999983</v>
      </c>
      <c r="BW10" s="142">
        <v>1352.7000000000007</v>
      </c>
      <c r="BX10" s="142">
        <v>22459.5</v>
      </c>
      <c r="BY10" s="142">
        <v>4125.1999999999971</v>
      </c>
      <c r="BZ10" s="142">
        <v>2696.7999999999993</v>
      </c>
      <c r="CA10" s="142">
        <v>676.80000000000018</v>
      </c>
      <c r="CB10" s="142">
        <v>751.60000000000036</v>
      </c>
      <c r="CC10" s="142">
        <v>0</v>
      </c>
      <c r="CD10" s="142">
        <v>150784.59999999998</v>
      </c>
      <c r="CE10" s="142">
        <v>146066.89999999991</v>
      </c>
      <c r="CF10" s="142">
        <v>44559.200000000012</v>
      </c>
      <c r="CG10" s="142">
        <v>36121.800000000017</v>
      </c>
      <c r="CH10" s="142">
        <v>8437.3999999999942</v>
      </c>
      <c r="CI10" s="142">
        <v>4771.0999999999985</v>
      </c>
      <c r="CJ10" s="142">
        <v>38099.099999999977</v>
      </c>
      <c r="CK10" s="142">
        <v>22184.800000000017</v>
      </c>
      <c r="CL10" s="142">
        <v>15492.699999999997</v>
      </c>
      <c r="CM10" s="142">
        <v>297.39999999999986</v>
      </c>
      <c r="CN10" s="142">
        <v>124.19999999999999</v>
      </c>
      <c r="CO10" s="142">
        <v>58637.5</v>
      </c>
      <c r="CP10" s="142">
        <v>36650.799999999988</v>
      </c>
      <c r="CQ10" s="142">
        <v>21986.699999999997</v>
      </c>
      <c r="CR10" s="142">
        <v>4717.6999999999971</v>
      </c>
      <c r="CS10" s="142">
        <v>1363.1999999999998</v>
      </c>
      <c r="CT10" s="142">
        <v>3354.5</v>
      </c>
      <c r="CU10" s="142">
        <v>48.299999999999955</v>
      </c>
      <c r="CV10" s="142">
        <v>3260.5</v>
      </c>
      <c r="CW10" s="142">
        <v>10</v>
      </c>
      <c r="CX10" s="142">
        <v>35.700000000000728</v>
      </c>
      <c r="CY10" s="142">
        <v>0</v>
      </c>
      <c r="CZ10" s="142">
        <v>0</v>
      </c>
      <c r="DA10" s="142">
        <v>40927.20000000007</v>
      </c>
      <c r="DB10" s="142">
        <v>-12992.59999999986</v>
      </c>
      <c r="DC10" s="142">
        <v>-17710.29999999993</v>
      </c>
      <c r="DD10" s="142">
        <v>-0.15326107</v>
      </c>
      <c r="DE10" s="142">
        <v>0</v>
      </c>
      <c r="DF10" s="142">
        <v>0</v>
      </c>
      <c r="DG10" s="142">
        <v>0</v>
      </c>
      <c r="DH10" s="142">
        <v>0</v>
      </c>
    </row>
    <row r="11" spans="2:112" x14ac:dyDescent="0.25">
      <c r="B11" s="140">
        <v>2006</v>
      </c>
      <c r="C11" s="140">
        <v>8</v>
      </c>
      <c r="D11" s="140" t="s">
        <v>506</v>
      </c>
      <c r="E11" s="147">
        <v>38930</v>
      </c>
      <c r="F11" s="142">
        <v>1005899.1</v>
      </c>
      <c r="G11" s="142">
        <v>1005799.1</v>
      </c>
      <c r="H11" s="142">
        <v>967856.5</v>
      </c>
      <c r="I11" s="142">
        <v>322507.40000000002</v>
      </c>
      <c r="J11" s="142">
        <v>63439.6</v>
      </c>
      <c r="K11" s="142">
        <v>982.6</v>
      </c>
      <c r="L11" s="142">
        <v>198376</v>
      </c>
      <c r="M11" s="142">
        <v>59709.2</v>
      </c>
      <c r="N11" s="142">
        <v>220054.9</v>
      </c>
      <c r="O11" s="142">
        <v>197093.8</v>
      </c>
      <c r="P11" s="142">
        <v>11538.8</v>
      </c>
      <c r="Q11" s="142">
        <v>216661.6</v>
      </c>
      <c r="R11" s="142">
        <v>37942.6</v>
      </c>
      <c r="S11" s="142">
        <v>21255.5</v>
      </c>
      <c r="T11" s="142">
        <v>6198</v>
      </c>
      <c r="U11" s="142">
        <v>10489.1</v>
      </c>
      <c r="V11" s="142">
        <v>100</v>
      </c>
      <c r="W11" s="142">
        <v>1044872.1</v>
      </c>
      <c r="X11" s="142">
        <v>1002415.4</v>
      </c>
      <c r="Y11" s="142">
        <v>381668.6</v>
      </c>
      <c r="Z11" s="142">
        <v>318187.2</v>
      </c>
      <c r="AA11" s="142">
        <v>63481.4</v>
      </c>
      <c r="AB11" s="142">
        <v>28072.3</v>
      </c>
      <c r="AC11" s="142">
        <v>300919</v>
      </c>
      <c r="AD11" s="142">
        <v>173687.6</v>
      </c>
      <c r="AE11" s="142">
        <v>125267.2</v>
      </c>
      <c r="AF11" s="142">
        <v>1500.5</v>
      </c>
      <c r="AG11" s="142">
        <v>463.7</v>
      </c>
      <c r="AH11" s="142">
        <v>291755.5</v>
      </c>
      <c r="AI11" s="142">
        <v>220086.1</v>
      </c>
      <c r="AJ11" s="142">
        <v>71669.399999999994</v>
      </c>
      <c r="AK11" s="142">
        <v>42456.7</v>
      </c>
      <c r="AL11" s="142">
        <v>10390.299999999999</v>
      </c>
      <c r="AM11" s="142">
        <v>32066.400000000001</v>
      </c>
      <c r="AN11" s="142">
        <v>375.3</v>
      </c>
      <c r="AO11" s="142">
        <v>27050</v>
      </c>
      <c r="AP11" s="142">
        <v>20</v>
      </c>
      <c r="AQ11" s="142">
        <v>4621.1000000000004</v>
      </c>
      <c r="AR11" s="142">
        <v>0</v>
      </c>
      <c r="AS11" s="142">
        <v>0</v>
      </c>
      <c r="AT11" s="142">
        <v>252782.5</v>
      </c>
      <c r="AU11" s="142">
        <v>3383.6999999999534</v>
      </c>
      <c r="AV11" s="142">
        <v>-38973</v>
      </c>
      <c r="AW11" s="142">
        <v>-0.33726383999999998</v>
      </c>
      <c r="AX11" s="142">
        <v>0</v>
      </c>
      <c r="AY11" s="142">
        <v>0</v>
      </c>
      <c r="AZ11" s="142">
        <v>0</v>
      </c>
      <c r="BA11" s="142">
        <v>0</v>
      </c>
      <c r="BB11" s="142">
        <v>115556.41423047309</v>
      </c>
      <c r="BC11" s="142">
        <v>4278656</v>
      </c>
      <c r="BE11" s="140">
        <v>2012</v>
      </c>
      <c r="BF11" s="148">
        <v>4652458.9305099994</v>
      </c>
      <c r="BG11" s="149">
        <v>1.3133269523702085E-2</v>
      </c>
      <c r="BH11" s="140">
        <v>4652.4589305099998</v>
      </c>
      <c r="BI11" s="140">
        <v>2006</v>
      </c>
      <c r="BJ11" s="140">
        <v>8</v>
      </c>
      <c r="BK11" s="140" t="s">
        <v>506</v>
      </c>
      <c r="BL11" s="147">
        <v>38930</v>
      </c>
      <c r="BM11" s="142">
        <v>126407.79999999993</v>
      </c>
      <c r="BN11" s="142">
        <v>126397.79999999993</v>
      </c>
      <c r="BO11" s="142">
        <v>119157.19999999995</v>
      </c>
      <c r="BP11" s="142">
        <v>47774.600000000035</v>
      </c>
      <c r="BQ11" s="142">
        <v>9832.7999999999956</v>
      </c>
      <c r="BR11" s="142">
        <v>114.5</v>
      </c>
      <c r="BS11" s="142">
        <v>29106.399999999994</v>
      </c>
      <c r="BT11" s="142">
        <v>8720.8999999999942</v>
      </c>
      <c r="BU11" s="142">
        <v>20158.199999999983</v>
      </c>
      <c r="BV11" s="142">
        <v>25443.399999999994</v>
      </c>
      <c r="BW11" s="142">
        <v>1625.7999999999993</v>
      </c>
      <c r="BX11" s="142">
        <v>24155.200000000012</v>
      </c>
      <c r="BY11" s="142">
        <v>7240.6000000000022</v>
      </c>
      <c r="BZ11" s="142">
        <v>2804.4000000000015</v>
      </c>
      <c r="CA11" s="142">
        <v>836.39999999999964</v>
      </c>
      <c r="CB11" s="142">
        <v>3599.8</v>
      </c>
      <c r="CC11" s="142">
        <v>10</v>
      </c>
      <c r="CD11" s="142">
        <v>113886.19999999995</v>
      </c>
      <c r="CE11" s="142">
        <v>108772.70000000007</v>
      </c>
      <c r="CF11" s="142">
        <v>42358.699999999953</v>
      </c>
      <c r="CG11" s="142">
        <v>36083</v>
      </c>
      <c r="CH11" s="142">
        <v>6275.7000000000044</v>
      </c>
      <c r="CI11" s="142">
        <v>4856.7999999999993</v>
      </c>
      <c r="CJ11" s="142">
        <v>37197.700000000012</v>
      </c>
      <c r="CK11" s="142">
        <v>21741.899999999994</v>
      </c>
      <c r="CL11" s="142">
        <v>15423.399999999994</v>
      </c>
      <c r="CM11" s="142">
        <v>32.400000000000091</v>
      </c>
      <c r="CN11" s="142">
        <v>0</v>
      </c>
      <c r="CO11" s="142">
        <v>24359.5</v>
      </c>
      <c r="CP11" s="142">
        <v>18143.300000000017</v>
      </c>
      <c r="CQ11" s="142">
        <v>6216.1999999999971</v>
      </c>
      <c r="CR11" s="142">
        <v>5113.5</v>
      </c>
      <c r="CS11" s="142">
        <v>2312.0999999999995</v>
      </c>
      <c r="CT11" s="142">
        <v>2801.4000000000015</v>
      </c>
      <c r="CU11" s="142">
        <v>56.900000000000034</v>
      </c>
      <c r="CV11" s="142">
        <v>2742</v>
      </c>
      <c r="CW11" s="142">
        <v>2.5</v>
      </c>
      <c r="CX11" s="142">
        <v>0</v>
      </c>
      <c r="CY11" s="142">
        <v>0</v>
      </c>
      <c r="CZ11" s="142">
        <v>0</v>
      </c>
      <c r="DA11" s="142">
        <v>36881.099999999977</v>
      </c>
      <c r="DB11" s="142">
        <v>17625.09999999986</v>
      </c>
      <c r="DC11" s="142">
        <v>12521.599999999977</v>
      </c>
      <c r="DD11" s="142">
        <v>0.10835918999999999</v>
      </c>
      <c r="DE11" s="142">
        <v>0</v>
      </c>
      <c r="DF11" s="142">
        <v>0</v>
      </c>
      <c r="DG11" s="142">
        <v>0</v>
      </c>
      <c r="DH11" s="142">
        <v>0</v>
      </c>
    </row>
    <row r="12" spans="2:112" x14ac:dyDescent="0.25">
      <c r="B12" s="140">
        <v>2006</v>
      </c>
      <c r="C12" s="140">
        <v>9</v>
      </c>
      <c r="D12" s="140" t="s">
        <v>507</v>
      </c>
      <c r="E12" s="147">
        <v>38961</v>
      </c>
      <c r="F12" s="142">
        <v>1134701.6000000001</v>
      </c>
      <c r="G12" s="142">
        <v>1134534.1000000001</v>
      </c>
      <c r="H12" s="142">
        <v>1092177.8999999999</v>
      </c>
      <c r="I12" s="142">
        <v>365163.9</v>
      </c>
      <c r="J12" s="142">
        <v>72178.5</v>
      </c>
      <c r="K12" s="142">
        <v>1053.9000000000001</v>
      </c>
      <c r="L12" s="142">
        <v>225012.1</v>
      </c>
      <c r="M12" s="142">
        <v>66919.399999999994</v>
      </c>
      <c r="N12" s="142">
        <v>247559.3</v>
      </c>
      <c r="O12" s="142">
        <v>221097.1</v>
      </c>
      <c r="P12" s="142">
        <v>12882.3</v>
      </c>
      <c r="Q12" s="142">
        <v>245475.3</v>
      </c>
      <c r="R12" s="142">
        <v>42356.2</v>
      </c>
      <c r="S12" s="142">
        <v>24046.3</v>
      </c>
      <c r="T12" s="142">
        <v>6512</v>
      </c>
      <c r="U12" s="142">
        <v>11797.9</v>
      </c>
      <c r="V12" s="142">
        <v>167.5</v>
      </c>
      <c r="W12" s="142">
        <v>1250155.8999999999</v>
      </c>
      <c r="X12" s="142">
        <v>1198891.3</v>
      </c>
      <c r="Y12" s="142">
        <v>450467.5</v>
      </c>
      <c r="Z12" s="142">
        <v>379226.6</v>
      </c>
      <c r="AA12" s="142">
        <v>71240.899999999994</v>
      </c>
      <c r="AB12" s="142">
        <v>32184.9</v>
      </c>
      <c r="AC12" s="142">
        <v>341830.3</v>
      </c>
      <c r="AD12" s="142">
        <v>196726.7</v>
      </c>
      <c r="AE12" s="142">
        <v>142794.4</v>
      </c>
      <c r="AF12" s="142">
        <v>1720.7</v>
      </c>
      <c r="AG12" s="142">
        <v>588.5</v>
      </c>
      <c r="AH12" s="142">
        <v>374408.6</v>
      </c>
      <c r="AI12" s="142">
        <v>297233.40000000002</v>
      </c>
      <c r="AJ12" s="142">
        <v>77175.199999999997</v>
      </c>
      <c r="AK12" s="142">
        <v>51264.6</v>
      </c>
      <c r="AL12" s="142">
        <v>12931.3</v>
      </c>
      <c r="AM12" s="142">
        <v>38333.300000000003</v>
      </c>
      <c r="AN12" s="142">
        <v>472.5</v>
      </c>
      <c r="AO12" s="142">
        <v>31857.1</v>
      </c>
      <c r="AP12" s="142">
        <v>22.5</v>
      </c>
      <c r="AQ12" s="142">
        <v>5981.2</v>
      </c>
      <c r="AR12" s="142">
        <v>0</v>
      </c>
      <c r="AS12" s="142">
        <v>0</v>
      </c>
      <c r="AT12" s="142">
        <v>258954.30000000016</v>
      </c>
      <c r="AU12" s="142">
        <v>-64357.199999999953</v>
      </c>
      <c r="AV12" s="142">
        <v>-115454.29999999981</v>
      </c>
      <c r="AW12" s="142">
        <v>-0.99911631999999995</v>
      </c>
      <c r="AX12" s="142">
        <v>0</v>
      </c>
      <c r="AY12" s="142">
        <v>0</v>
      </c>
      <c r="AZ12" s="142">
        <v>0</v>
      </c>
      <c r="BA12" s="142">
        <v>0</v>
      </c>
      <c r="BB12" s="142">
        <v>115556.41489271222</v>
      </c>
      <c r="BC12" s="142">
        <v>4278656</v>
      </c>
      <c r="BE12" s="140">
        <v>2013</v>
      </c>
      <c r="BF12" s="148">
        <v>4713168.1414100006</v>
      </c>
      <c r="BG12" s="149">
        <v>1.304884402135853E-2</v>
      </c>
      <c r="BH12" s="140">
        <v>4713.1681414100003</v>
      </c>
      <c r="BI12" s="140">
        <v>2006</v>
      </c>
      <c r="BJ12" s="140">
        <v>9</v>
      </c>
      <c r="BK12" s="140" t="s">
        <v>507</v>
      </c>
      <c r="BL12" s="147">
        <v>38961</v>
      </c>
      <c r="BM12" s="142">
        <v>128802.50000000012</v>
      </c>
      <c r="BN12" s="142">
        <v>128735.00000000012</v>
      </c>
      <c r="BO12" s="142">
        <v>124321.39999999991</v>
      </c>
      <c r="BP12" s="142">
        <v>42656.5</v>
      </c>
      <c r="BQ12" s="142">
        <v>8738.9000000000015</v>
      </c>
      <c r="BR12" s="142">
        <v>71.300000000000068</v>
      </c>
      <c r="BS12" s="142">
        <v>26636.100000000006</v>
      </c>
      <c r="BT12" s="142">
        <v>7210.1999999999971</v>
      </c>
      <c r="BU12" s="142">
        <v>27504.399999999994</v>
      </c>
      <c r="BV12" s="142">
        <v>24003.300000000017</v>
      </c>
      <c r="BW12" s="142">
        <v>1343.5</v>
      </c>
      <c r="BX12" s="142">
        <v>28813.699999999983</v>
      </c>
      <c r="BY12" s="142">
        <v>4413.5999999999985</v>
      </c>
      <c r="BZ12" s="142">
        <v>2790.7999999999993</v>
      </c>
      <c r="CA12" s="142">
        <v>314</v>
      </c>
      <c r="CB12" s="142">
        <v>1308.7999999999993</v>
      </c>
      <c r="CC12" s="142">
        <v>67.5</v>
      </c>
      <c r="CD12" s="142">
        <v>205283.79999999993</v>
      </c>
      <c r="CE12" s="142">
        <v>196475.90000000002</v>
      </c>
      <c r="CF12" s="142">
        <v>68798.900000000023</v>
      </c>
      <c r="CG12" s="142">
        <v>61039.399999999965</v>
      </c>
      <c r="CH12" s="142">
        <v>7759.4999999999927</v>
      </c>
      <c r="CI12" s="142">
        <v>4112.6000000000022</v>
      </c>
      <c r="CJ12" s="142">
        <v>40911.299999999988</v>
      </c>
      <c r="CK12" s="142">
        <v>23039.100000000006</v>
      </c>
      <c r="CL12" s="142">
        <v>17527.199999999997</v>
      </c>
      <c r="CM12" s="142">
        <v>220.20000000000005</v>
      </c>
      <c r="CN12" s="142">
        <v>124.80000000000001</v>
      </c>
      <c r="CO12" s="142">
        <v>82653.099999999977</v>
      </c>
      <c r="CP12" s="142">
        <v>77147.300000000017</v>
      </c>
      <c r="CQ12" s="142">
        <v>5505.8000000000029</v>
      </c>
      <c r="CR12" s="142">
        <v>8807.9000000000015</v>
      </c>
      <c r="CS12" s="142">
        <v>2541</v>
      </c>
      <c r="CT12" s="142">
        <v>6266.9000000000015</v>
      </c>
      <c r="CU12" s="142">
        <v>97.199999999999989</v>
      </c>
      <c r="CV12" s="142">
        <v>4807.0999999999985</v>
      </c>
      <c r="CW12" s="142">
        <v>2.5</v>
      </c>
      <c r="CX12" s="142">
        <v>1360.0999999999995</v>
      </c>
      <c r="CY12" s="142">
        <v>0</v>
      </c>
      <c r="CZ12" s="142">
        <v>0</v>
      </c>
      <c r="DA12" s="142">
        <v>6171.800000000163</v>
      </c>
      <c r="DB12" s="142">
        <v>-67740.899999999907</v>
      </c>
      <c r="DC12" s="142">
        <v>-76481.299999999814</v>
      </c>
      <c r="DD12" s="142">
        <v>-0.66185247999999997</v>
      </c>
      <c r="DE12" s="142">
        <v>0</v>
      </c>
      <c r="DF12" s="142">
        <v>0</v>
      </c>
      <c r="DG12" s="142">
        <v>0</v>
      </c>
      <c r="DH12" s="142">
        <v>0</v>
      </c>
    </row>
    <row r="13" spans="2:112" x14ac:dyDescent="0.25">
      <c r="B13" s="140">
        <v>2006</v>
      </c>
      <c r="C13" s="140">
        <v>10</v>
      </c>
      <c r="D13" s="140" t="s">
        <v>508</v>
      </c>
      <c r="E13" s="147">
        <v>38991</v>
      </c>
      <c r="F13" s="142">
        <v>1290086.8</v>
      </c>
      <c r="G13" s="142">
        <v>1289913.8999999999</v>
      </c>
      <c r="H13" s="142">
        <v>1242928</v>
      </c>
      <c r="I13" s="142">
        <v>414489.29999999993</v>
      </c>
      <c r="J13" s="142">
        <v>82637.5</v>
      </c>
      <c r="K13" s="142">
        <v>1161.9000000000001</v>
      </c>
      <c r="L13" s="142">
        <v>255057.3</v>
      </c>
      <c r="M13" s="142">
        <v>75632.600000000006</v>
      </c>
      <c r="N13" s="142">
        <v>292729.40000000002</v>
      </c>
      <c r="O13" s="142">
        <v>255596.79999999999</v>
      </c>
      <c r="P13" s="142">
        <v>14239.5</v>
      </c>
      <c r="Q13" s="142">
        <v>265873</v>
      </c>
      <c r="R13" s="142">
        <v>46985.9</v>
      </c>
      <c r="S13" s="142">
        <v>26833.1</v>
      </c>
      <c r="T13" s="142">
        <v>7905.9</v>
      </c>
      <c r="U13" s="142">
        <v>12246.9</v>
      </c>
      <c r="V13" s="142">
        <v>172.9</v>
      </c>
      <c r="W13" s="142">
        <v>1382833.2</v>
      </c>
      <c r="X13" s="142">
        <v>1323111.8999999999</v>
      </c>
      <c r="Y13" s="142">
        <v>503427.2</v>
      </c>
      <c r="Z13" s="142">
        <v>419116.79999999999</v>
      </c>
      <c r="AA13" s="142">
        <v>84310.399999999994</v>
      </c>
      <c r="AB13" s="142">
        <v>36331.4</v>
      </c>
      <c r="AC13" s="142">
        <v>384197.9</v>
      </c>
      <c r="AD13" s="142">
        <v>221882.9</v>
      </c>
      <c r="AE13" s="142">
        <v>159397.20000000001</v>
      </c>
      <c r="AF13" s="142">
        <v>1859.3</v>
      </c>
      <c r="AG13" s="142">
        <v>1058.5</v>
      </c>
      <c r="AH13" s="142">
        <v>399155.4</v>
      </c>
      <c r="AI13" s="142">
        <v>321120.5</v>
      </c>
      <c r="AJ13" s="142">
        <v>78034.899999999994</v>
      </c>
      <c r="AK13" s="142">
        <v>59721.3</v>
      </c>
      <c r="AL13" s="142">
        <v>14846.8</v>
      </c>
      <c r="AM13" s="142">
        <v>44874.5</v>
      </c>
      <c r="AN13" s="142">
        <v>594.6</v>
      </c>
      <c r="AO13" s="142">
        <v>37751.9</v>
      </c>
      <c r="AP13" s="142">
        <v>25</v>
      </c>
      <c r="AQ13" s="142">
        <v>6503</v>
      </c>
      <c r="AR13" s="142">
        <v>0</v>
      </c>
      <c r="AS13" s="142">
        <v>0</v>
      </c>
      <c r="AT13" s="142">
        <v>306409.00000000012</v>
      </c>
      <c r="AU13" s="142">
        <v>-33198</v>
      </c>
      <c r="AV13" s="142">
        <v>-92746.399999999907</v>
      </c>
      <c r="AW13" s="142">
        <v>-0.80260710999999996</v>
      </c>
      <c r="AX13" s="142">
        <v>0</v>
      </c>
      <c r="AY13" s="142">
        <v>0</v>
      </c>
      <c r="AZ13" s="142">
        <v>0</v>
      </c>
      <c r="BA13" s="142">
        <v>0</v>
      </c>
      <c r="BB13" s="142">
        <v>115556.41464476923</v>
      </c>
      <c r="BC13" s="142">
        <v>4278656</v>
      </c>
      <c r="BE13" s="140">
        <v>2014</v>
      </c>
      <c r="BF13" s="148">
        <v>4773129.9338400001</v>
      </c>
      <c r="BG13" s="149">
        <v>1.2722184023772343E-2</v>
      </c>
      <c r="BH13" s="140">
        <v>4773.1299338400004</v>
      </c>
      <c r="BI13" s="140">
        <v>2006</v>
      </c>
      <c r="BJ13" s="140">
        <v>10</v>
      </c>
      <c r="BK13" s="140" t="s">
        <v>508</v>
      </c>
      <c r="BL13" s="147">
        <v>38991</v>
      </c>
      <c r="BM13" s="142">
        <v>155385.19999999995</v>
      </c>
      <c r="BN13" s="142">
        <v>155379.79999999981</v>
      </c>
      <c r="BO13" s="142">
        <v>150750.10000000009</v>
      </c>
      <c r="BP13" s="142">
        <v>49325.399999999907</v>
      </c>
      <c r="BQ13" s="142">
        <v>10459</v>
      </c>
      <c r="BR13" s="142">
        <v>108</v>
      </c>
      <c r="BS13" s="142">
        <v>30045.199999999983</v>
      </c>
      <c r="BT13" s="142">
        <v>8713.2000000000116</v>
      </c>
      <c r="BU13" s="142">
        <v>45170.100000000035</v>
      </c>
      <c r="BV13" s="142">
        <v>34499.699999999983</v>
      </c>
      <c r="BW13" s="142">
        <v>1357.2000000000007</v>
      </c>
      <c r="BX13" s="142">
        <v>20397.700000000012</v>
      </c>
      <c r="BY13" s="142">
        <v>4629.7000000000044</v>
      </c>
      <c r="BZ13" s="142">
        <v>2786.7999999999993</v>
      </c>
      <c r="CA13" s="142">
        <v>1393.8999999999996</v>
      </c>
      <c r="CB13" s="142">
        <v>449</v>
      </c>
      <c r="CC13" s="142">
        <v>5.4000000000000057</v>
      </c>
      <c r="CD13" s="142">
        <v>132677.30000000005</v>
      </c>
      <c r="CE13" s="142">
        <v>124220.59999999986</v>
      </c>
      <c r="CF13" s="142">
        <v>52959.700000000012</v>
      </c>
      <c r="CG13" s="142">
        <v>39890.200000000012</v>
      </c>
      <c r="CH13" s="142">
        <v>13069.5</v>
      </c>
      <c r="CI13" s="142">
        <v>4146.5</v>
      </c>
      <c r="CJ13" s="142">
        <v>42367.600000000035</v>
      </c>
      <c r="CK13" s="142">
        <v>25156.199999999983</v>
      </c>
      <c r="CL13" s="142">
        <v>16602.800000000017</v>
      </c>
      <c r="CM13" s="142">
        <v>138.59999999999991</v>
      </c>
      <c r="CN13" s="142">
        <v>470</v>
      </c>
      <c r="CO13" s="142">
        <v>24746.800000000047</v>
      </c>
      <c r="CP13" s="142">
        <v>23887.099999999977</v>
      </c>
      <c r="CQ13" s="142">
        <v>859.69999999999709</v>
      </c>
      <c r="CR13" s="142">
        <v>8456.7000000000044</v>
      </c>
      <c r="CS13" s="142">
        <v>1915.5</v>
      </c>
      <c r="CT13" s="142">
        <v>6541.1999999999971</v>
      </c>
      <c r="CU13" s="142">
        <v>122.10000000000002</v>
      </c>
      <c r="CV13" s="142">
        <v>5894.8000000000029</v>
      </c>
      <c r="CW13" s="142">
        <v>2.5</v>
      </c>
      <c r="CX13" s="142">
        <v>521.80000000000018</v>
      </c>
      <c r="CY13" s="142">
        <v>0</v>
      </c>
      <c r="CZ13" s="142">
        <v>0</v>
      </c>
      <c r="DA13" s="142">
        <v>47454.699999999953</v>
      </c>
      <c r="DB13" s="142">
        <v>31159.199999999953</v>
      </c>
      <c r="DC13" s="142">
        <v>22707.899999999907</v>
      </c>
      <c r="DD13" s="142">
        <v>0.19650920999999999</v>
      </c>
      <c r="DE13" s="142">
        <v>0</v>
      </c>
      <c r="DF13" s="142">
        <v>0</v>
      </c>
      <c r="DG13" s="142">
        <v>0</v>
      </c>
      <c r="DH13" s="142">
        <v>0</v>
      </c>
    </row>
    <row r="14" spans="2:112" x14ac:dyDescent="0.25">
      <c r="B14" s="140">
        <v>2006</v>
      </c>
      <c r="C14" s="140">
        <v>11</v>
      </c>
      <c r="D14" s="140" t="s">
        <v>509</v>
      </c>
      <c r="E14" s="147">
        <v>39022</v>
      </c>
      <c r="F14" s="142">
        <v>1431027.4</v>
      </c>
      <c r="G14" s="142">
        <v>1430546.5</v>
      </c>
      <c r="H14" s="142">
        <v>1376715.8</v>
      </c>
      <c r="I14" s="142">
        <v>471966.5</v>
      </c>
      <c r="J14" s="142">
        <v>94751.8</v>
      </c>
      <c r="K14" s="142">
        <v>1227.7</v>
      </c>
      <c r="L14" s="142">
        <v>290211</v>
      </c>
      <c r="M14" s="142">
        <v>85776</v>
      </c>
      <c r="N14" s="142">
        <v>311169.5</v>
      </c>
      <c r="O14" s="142">
        <v>282978.7</v>
      </c>
      <c r="P14" s="142">
        <v>15807.7</v>
      </c>
      <c r="Q14" s="142">
        <v>294793.40000000002</v>
      </c>
      <c r="R14" s="142">
        <v>53830.7</v>
      </c>
      <c r="S14" s="142">
        <v>29718.6</v>
      </c>
      <c r="T14" s="142">
        <v>9240.5</v>
      </c>
      <c r="U14" s="142">
        <v>14871.6</v>
      </c>
      <c r="V14" s="142">
        <v>480.9</v>
      </c>
      <c r="W14" s="142">
        <v>1518684.3</v>
      </c>
      <c r="X14" s="142">
        <v>1440477.1</v>
      </c>
      <c r="Y14" s="142">
        <v>548781.5</v>
      </c>
      <c r="Z14" s="142">
        <v>456537.3</v>
      </c>
      <c r="AA14" s="142">
        <v>92244.2</v>
      </c>
      <c r="AB14" s="142">
        <v>42316.800000000003</v>
      </c>
      <c r="AC14" s="142">
        <v>426417.6</v>
      </c>
      <c r="AD14" s="142">
        <v>245093</v>
      </c>
      <c r="AE14" s="142">
        <v>178180.1</v>
      </c>
      <c r="AF14" s="142">
        <v>1999.6</v>
      </c>
      <c r="AG14" s="142">
        <v>1144.9000000000001</v>
      </c>
      <c r="AH14" s="142">
        <v>422961.2</v>
      </c>
      <c r="AI14" s="142">
        <v>336194.4</v>
      </c>
      <c r="AJ14" s="142">
        <v>86766.8</v>
      </c>
      <c r="AK14" s="142">
        <v>78207.199999999997</v>
      </c>
      <c r="AL14" s="142">
        <v>16771.8</v>
      </c>
      <c r="AM14" s="142">
        <v>61435.4</v>
      </c>
      <c r="AN14" s="142">
        <v>658.1</v>
      </c>
      <c r="AO14" s="142">
        <v>47916.4</v>
      </c>
      <c r="AP14" s="142">
        <v>27.5</v>
      </c>
      <c r="AQ14" s="142">
        <v>12833.4</v>
      </c>
      <c r="AR14" s="142">
        <v>0</v>
      </c>
      <c r="AS14" s="142">
        <v>0</v>
      </c>
      <c r="AT14" s="142">
        <v>335304.29999999981</v>
      </c>
      <c r="AU14" s="142">
        <v>-9930.6000000000931</v>
      </c>
      <c r="AV14" s="142">
        <v>-87656.90000000014</v>
      </c>
      <c r="AW14" s="142">
        <v>-0.75856367999999996</v>
      </c>
      <c r="AX14" s="142">
        <v>0</v>
      </c>
      <c r="AY14" s="142">
        <v>0</v>
      </c>
      <c r="AZ14" s="142">
        <v>0</v>
      </c>
      <c r="BA14" s="142">
        <v>0</v>
      </c>
      <c r="BB14" s="142">
        <v>115556.41577777642</v>
      </c>
      <c r="BC14" s="142">
        <v>4278656</v>
      </c>
      <c r="BE14" s="140">
        <v>2015</v>
      </c>
      <c r="BF14" s="148">
        <v>4832233.8134700004</v>
      </c>
      <c r="BG14" s="149">
        <v>1.2382625331645025E-2</v>
      </c>
      <c r="BH14" s="140">
        <v>4832.2338134700003</v>
      </c>
      <c r="BI14" s="140">
        <v>2006</v>
      </c>
      <c r="BJ14" s="140">
        <v>11</v>
      </c>
      <c r="BK14" s="140" t="s">
        <v>509</v>
      </c>
      <c r="BL14" s="147">
        <v>39022</v>
      </c>
      <c r="BM14" s="142">
        <v>140940.59999999986</v>
      </c>
      <c r="BN14" s="142">
        <v>140632.60000000009</v>
      </c>
      <c r="BO14" s="142">
        <v>133787.80000000005</v>
      </c>
      <c r="BP14" s="142">
        <v>57477.20000000007</v>
      </c>
      <c r="BQ14" s="142">
        <v>12114.300000000003</v>
      </c>
      <c r="BR14" s="142">
        <v>65.799999999999955</v>
      </c>
      <c r="BS14" s="142">
        <v>35153.700000000012</v>
      </c>
      <c r="BT14" s="142">
        <v>10143.399999999994</v>
      </c>
      <c r="BU14" s="142">
        <v>18440.099999999977</v>
      </c>
      <c r="BV14" s="142">
        <v>27381.900000000023</v>
      </c>
      <c r="BW14" s="142">
        <v>1568.2000000000007</v>
      </c>
      <c r="BX14" s="142">
        <v>28920.400000000023</v>
      </c>
      <c r="BY14" s="142">
        <v>6844.7999999999956</v>
      </c>
      <c r="BZ14" s="142">
        <v>2885.5</v>
      </c>
      <c r="CA14" s="142">
        <v>1334.6000000000004</v>
      </c>
      <c r="CB14" s="142">
        <v>2624.7000000000007</v>
      </c>
      <c r="CC14" s="142">
        <v>308</v>
      </c>
      <c r="CD14" s="142">
        <v>135851.10000000009</v>
      </c>
      <c r="CE14" s="142">
        <v>117365.20000000019</v>
      </c>
      <c r="CF14" s="142">
        <v>45354.299999999988</v>
      </c>
      <c r="CG14" s="142">
        <v>37420.5</v>
      </c>
      <c r="CH14" s="142">
        <v>7933.8000000000029</v>
      </c>
      <c r="CI14" s="142">
        <v>5985.4000000000015</v>
      </c>
      <c r="CJ14" s="142">
        <v>42219.699999999953</v>
      </c>
      <c r="CK14" s="142">
        <v>23210.100000000006</v>
      </c>
      <c r="CL14" s="142">
        <v>18782.899999999994</v>
      </c>
      <c r="CM14" s="142">
        <v>140.29999999999995</v>
      </c>
      <c r="CN14" s="142">
        <v>86.400000000000091</v>
      </c>
      <c r="CO14" s="142">
        <v>23805.799999999988</v>
      </c>
      <c r="CP14" s="142">
        <v>15073.900000000023</v>
      </c>
      <c r="CQ14" s="142">
        <v>8731.9000000000087</v>
      </c>
      <c r="CR14" s="142">
        <v>18485.899999999994</v>
      </c>
      <c r="CS14" s="142">
        <v>1925</v>
      </c>
      <c r="CT14" s="142">
        <v>16560.900000000001</v>
      </c>
      <c r="CU14" s="142">
        <v>63.5</v>
      </c>
      <c r="CV14" s="142">
        <v>10164.5</v>
      </c>
      <c r="CW14" s="142">
        <v>2.5</v>
      </c>
      <c r="CX14" s="142">
        <v>6330.4</v>
      </c>
      <c r="CY14" s="142">
        <v>0</v>
      </c>
      <c r="CZ14" s="142">
        <v>0</v>
      </c>
      <c r="DA14" s="142">
        <v>28895.299999999697</v>
      </c>
      <c r="DB14" s="142">
        <v>23267.399999999907</v>
      </c>
      <c r="DC14" s="142">
        <v>5089.4999999997672</v>
      </c>
      <c r="DD14" s="142">
        <v>4.4043429999999995E-2</v>
      </c>
      <c r="DE14" s="142">
        <v>0</v>
      </c>
      <c r="DF14" s="142">
        <v>0</v>
      </c>
      <c r="DG14" s="142">
        <v>0</v>
      </c>
      <c r="DH14" s="142">
        <v>0</v>
      </c>
    </row>
    <row r="15" spans="2:112" x14ac:dyDescent="0.25">
      <c r="B15" s="140">
        <v>2006</v>
      </c>
      <c r="C15" s="140">
        <v>12</v>
      </c>
      <c r="D15" s="140" t="s">
        <v>510</v>
      </c>
      <c r="E15" s="147">
        <v>39052</v>
      </c>
      <c r="F15" s="142">
        <v>1638352.6</v>
      </c>
      <c r="G15" s="142">
        <v>1637788.1</v>
      </c>
      <c r="H15" s="142">
        <v>1577733</v>
      </c>
      <c r="I15" s="142">
        <v>520999.5</v>
      </c>
      <c r="J15" s="142">
        <v>105742.5</v>
      </c>
      <c r="K15" s="142">
        <v>1284.3</v>
      </c>
      <c r="L15" s="142">
        <v>319751.59999999998</v>
      </c>
      <c r="M15" s="142">
        <v>94221.1</v>
      </c>
      <c r="N15" s="142">
        <v>394095</v>
      </c>
      <c r="O15" s="142">
        <v>306955.3</v>
      </c>
      <c r="P15" s="142">
        <v>17316.599999999999</v>
      </c>
      <c r="Q15" s="142">
        <v>338366.6</v>
      </c>
      <c r="R15" s="142">
        <v>60055.099999999991</v>
      </c>
      <c r="S15" s="142">
        <v>33320.699999999997</v>
      </c>
      <c r="T15" s="142">
        <v>10453.1</v>
      </c>
      <c r="U15" s="142">
        <v>16281.3</v>
      </c>
      <c r="V15" s="142">
        <v>564.5</v>
      </c>
      <c r="W15" s="142">
        <v>1759410.4</v>
      </c>
      <c r="X15" s="142">
        <v>1652560.3</v>
      </c>
      <c r="Y15" s="142">
        <v>635163.6</v>
      </c>
      <c r="Z15" s="142">
        <v>534618.30000000005</v>
      </c>
      <c r="AA15" s="142">
        <v>100545.3</v>
      </c>
      <c r="AB15" s="142">
        <v>56310.1</v>
      </c>
      <c r="AC15" s="142">
        <v>524384.5</v>
      </c>
      <c r="AD15" s="142">
        <v>304194.2</v>
      </c>
      <c r="AE15" s="142">
        <v>216588.3</v>
      </c>
      <c r="AF15" s="142">
        <v>2096.8000000000002</v>
      </c>
      <c r="AG15" s="142">
        <v>1505.2</v>
      </c>
      <c r="AH15" s="142">
        <v>436702.1</v>
      </c>
      <c r="AI15" s="142">
        <v>349454.3</v>
      </c>
      <c r="AJ15" s="142">
        <v>87247.8</v>
      </c>
      <c r="AK15" s="142">
        <v>106850.1</v>
      </c>
      <c r="AL15" s="142">
        <v>25297.9</v>
      </c>
      <c r="AM15" s="142">
        <v>81552.2</v>
      </c>
      <c r="AN15" s="142">
        <v>658.1</v>
      </c>
      <c r="AO15" s="142">
        <v>67131</v>
      </c>
      <c r="AP15" s="142">
        <v>30</v>
      </c>
      <c r="AQ15" s="142">
        <v>13733.1</v>
      </c>
      <c r="AR15" s="142">
        <v>0</v>
      </c>
      <c r="AS15" s="142">
        <v>0</v>
      </c>
      <c r="AT15" s="142">
        <v>315644.30000000028</v>
      </c>
      <c r="AU15" s="142">
        <v>-14772.199999999953</v>
      </c>
      <c r="AV15" s="142">
        <v>-121057.79999999981</v>
      </c>
      <c r="AW15" s="142">
        <v>-1.04760779</v>
      </c>
      <c r="AX15" s="142">
        <v>0</v>
      </c>
      <c r="AY15" s="142">
        <v>0</v>
      </c>
      <c r="AZ15" s="142">
        <v>0</v>
      </c>
      <c r="BA15" s="142">
        <v>0</v>
      </c>
      <c r="BB15" s="142">
        <v>115556.41448599748</v>
      </c>
      <c r="BC15" s="142">
        <v>4278656</v>
      </c>
      <c r="BE15" s="140">
        <v>2016</v>
      </c>
      <c r="BF15" s="148">
        <v>4890379.4522199994</v>
      </c>
      <c r="BG15" s="149">
        <v>1.2032869474965402E-2</v>
      </c>
      <c r="BH15" s="140">
        <v>4890.3794522199996</v>
      </c>
      <c r="BI15" s="140">
        <v>2006</v>
      </c>
      <c r="BJ15" s="140">
        <v>12</v>
      </c>
      <c r="BK15" s="140" t="s">
        <v>510</v>
      </c>
      <c r="BL15" s="147">
        <v>39052</v>
      </c>
      <c r="BM15" s="142">
        <v>207325.20000000019</v>
      </c>
      <c r="BN15" s="142">
        <v>207241.60000000009</v>
      </c>
      <c r="BO15" s="142">
        <v>201017.19999999995</v>
      </c>
      <c r="BP15" s="142">
        <v>49033</v>
      </c>
      <c r="BQ15" s="142">
        <v>10990.699999999997</v>
      </c>
      <c r="BR15" s="142">
        <v>56.599999999999909</v>
      </c>
      <c r="BS15" s="142">
        <v>29540.599999999977</v>
      </c>
      <c r="BT15" s="142">
        <v>8445.1000000000058</v>
      </c>
      <c r="BU15" s="142">
        <v>82925.5</v>
      </c>
      <c r="BV15" s="142">
        <v>23976.599999999977</v>
      </c>
      <c r="BW15" s="142">
        <v>1508.8999999999978</v>
      </c>
      <c r="BX15" s="142">
        <v>43573.199999999953</v>
      </c>
      <c r="BY15" s="142">
        <v>6224.3999999999942</v>
      </c>
      <c r="BZ15" s="142">
        <v>3602.0999999999985</v>
      </c>
      <c r="CA15" s="142">
        <v>1212.6000000000004</v>
      </c>
      <c r="CB15" s="142">
        <v>1409.6999999999989</v>
      </c>
      <c r="CC15" s="142">
        <v>83.600000000000023</v>
      </c>
      <c r="CD15" s="142">
        <v>240726.09999999986</v>
      </c>
      <c r="CE15" s="142">
        <v>212083.19999999995</v>
      </c>
      <c r="CF15" s="142">
        <v>86382.099999999977</v>
      </c>
      <c r="CG15" s="142">
        <v>78081.000000000058</v>
      </c>
      <c r="CH15" s="142">
        <v>8301.1000000000058</v>
      </c>
      <c r="CI15" s="142">
        <v>13993.299999999996</v>
      </c>
      <c r="CJ15" s="142">
        <v>97966.900000000023</v>
      </c>
      <c r="CK15" s="142">
        <v>59101.200000000012</v>
      </c>
      <c r="CL15" s="142">
        <v>38408.199999999983</v>
      </c>
      <c r="CM15" s="142">
        <v>97.200000000000273</v>
      </c>
      <c r="CN15" s="142">
        <v>360.29999999999995</v>
      </c>
      <c r="CO15" s="142">
        <v>13740.899999999965</v>
      </c>
      <c r="CP15" s="142">
        <v>13259.899999999965</v>
      </c>
      <c r="CQ15" s="142">
        <v>481</v>
      </c>
      <c r="CR15" s="142">
        <v>28642.900000000009</v>
      </c>
      <c r="CS15" s="142">
        <v>8526.1000000000022</v>
      </c>
      <c r="CT15" s="142">
        <v>20116.799999999996</v>
      </c>
      <c r="CU15" s="142">
        <v>0</v>
      </c>
      <c r="CV15" s="142">
        <v>19214.599999999999</v>
      </c>
      <c r="CW15" s="142">
        <v>2.5</v>
      </c>
      <c r="CX15" s="142">
        <v>899.70000000000073</v>
      </c>
      <c r="CY15" s="142">
        <v>0</v>
      </c>
      <c r="CZ15" s="142">
        <v>0</v>
      </c>
      <c r="DA15" s="142">
        <v>-19659.999999999534</v>
      </c>
      <c r="DB15" s="142">
        <v>-4841.5999999998603</v>
      </c>
      <c r="DC15" s="142">
        <v>-33400.899999999674</v>
      </c>
      <c r="DD15" s="142">
        <v>-0.28904411000000008</v>
      </c>
      <c r="DE15" s="142">
        <v>0</v>
      </c>
      <c r="DF15" s="142">
        <v>0</v>
      </c>
      <c r="DG15" s="142">
        <v>0</v>
      </c>
      <c r="DH15" s="142">
        <v>0</v>
      </c>
    </row>
    <row r="16" spans="2:112" x14ac:dyDescent="0.25">
      <c r="B16" s="140">
        <v>2007</v>
      </c>
      <c r="C16" s="140">
        <v>1</v>
      </c>
      <c r="D16" s="140" t="s">
        <v>511</v>
      </c>
      <c r="E16" s="147">
        <v>39083</v>
      </c>
      <c r="F16" s="142">
        <v>172029.3</v>
      </c>
      <c r="G16" s="142">
        <v>172029.3</v>
      </c>
      <c r="H16" s="142">
        <v>166413.1</v>
      </c>
      <c r="I16" s="142">
        <v>49946.9</v>
      </c>
      <c r="J16" s="142">
        <v>9582.1</v>
      </c>
      <c r="K16" s="142">
        <v>1279.8</v>
      </c>
      <c r="L16" s="142">
        <v>29475.5</v>
      </c>
      <c r="M16" s="142">
        <v>9609.5</v>
      </c>
      <c r="N16" s="142">
        <v>33714.199999999997</v>
      </c>
      <c r="O16" s="142">
        <v>37376.1</v>
      </c>
      <c r="P16" s="142">
        <v>2054.8000000000002</v>
      </c>
      <c r="Q16" s="142">
        <v>43321.1</v>
      </c>
      <c r="R16" s="142">
        <v>5616.2</v>
      </c>
      <c r="S16" s="142">
        <v>3534.7</v>
      </c>
      <c r="T16" s="142">
        <v>2038.3</v>
      </c>
      <c r="U16" s="142">
        <v>43.2</v>
      </c>
      <c r="V16" s="142">
        <v>0</v>
      </c>
      <c r="W16" s="142">
        <v>195743.8</v>
      </c>
      <c r="X16" s="142">
        <v>190681.4</v>
      </c>
      <c r="Y16" s="142">
        <v>78913.600000000006</v>
      </c>
      <c r="Z16" s="142">
        <v>72779.8</v>
      </c>
      <c r="AA16" s="142">
        <v>6133.8</v>
      </c>
      <c r="AB16" s="142">
        <v>1518.9</v>
      </c>
      <c r="AC16" s="142">
        <v>53007</v>
      </c>
      <c r="AD16" s="142">
        <v>25921.7</v>
      </c>
      <c r="AE16" s="142">
        <v>26046.9</v>
      </c>
      <c r="AF16" s="142">
        <v>0</v>
      </c>
      <c r="AG16" s="142">
        <v>1038.4000000000001</v>
      </c>
      <c r="AH16" s="142">
        <v>57241.9</v>
      </c>
      <c r="AI16" s="142">
        <v>35085.4</v>
      </c>
      <c r="AJ16" s="142">
        <v>22156.5</v>
      </c>
      <c r="AK16" s="142">
        <v>5062.3999999999996</v>
      </c>
      <c r="AL16" s="142">
        <v>1115.4000000000001</v>
      </c>
      <c r="AM16" s="142">
        <v>3947</v>
      </c>
      <c r="AN16" s="142">
        <v>0</v>
      </c>
      <c r="AO16" s="142">
        <v>3947</v>
      </c>
      <c r="AP16" s="142">
        <v>0</v>
      </c>
      <c r="AQ16" s="142">
        <v>0</v>
      </c>
      <c r="AR16" s="142">
        <v>0</v>
      </c>
      <c r="AS16" s="142">
        <v>0</v>
      </c>
      <c r="AT16" s="142">
        <v>33527.399999999994</v>
      </c>
      <c r="AU16" s="142">
        <v>-18652.100000000006</v>
      </c>
      <c r="AV16" s="142">
        <v>-23714.5</v>
      </c>
      <c r="AW16" s="142">
        <v>-0.17164083999999999</v>
      </c>
      <c r="AX16" s="142">
        <v>0</v>
      </c>
      <c r="AY16" s="142">
        <v>0</v>
      </c>
      <c r="AZ16" s="142">
        <v>0</v>
      </c>
      <c r="BA16" s="142">
        <v>0</v>
      </c>
      <c r="BB16" s="142">
        <v>138163.50467639288</v>
      </c>
      <c r="BC16" s="142">
        <v>4340390</v>
      </c>
      <c r="BE16" s="140">
        <v>2017</v>
      </c>
      <c r="BF16" s="148">
        <v>4947489.59332</v>
      </c>
      <c r="BG16" s="149">
        <v>1.1678059270855856E-2</v>
      </c>
      <c r="BH16" s="140">
        <v>4947.4895933199996</v>
      </c>
      <c r="BI16" s="140">
        <v>2007</v>
      </c>
      <c r="BJ16" s="140">
        <v>1</v>
      </c>
      <c r="BK16" s="140" t="s">
        <v>511</v>
      </c>
      <c r="BL16" s="147">
        <v>39083</v>
      </c>
      <c r="BM16" s="142">
        <v>172029.3</v>
      </c>
      <c r="BN16" s="142">
        <v>172029.3</v>
      </c>
      <c r="BO16" s="142">
        <v>166413.1</v>
      </c>
      <c r="BP16" s="142">
        <v>49946.9</v>
      </c>
      <c r="BQ16" s="142">
        <v>9582.1</v>
      </c>
      <c r="BR16" s="142">
        <v>1279.8</v>
      </c>
      <c r="BS16" s="142">
        <v>29475.5</v>
      </c>
      <c r="BT16" s="142">
        <v>9609.5</v>
      </c>
      <c r="BU16" s="142">
        <v>33714.199999999997</v>
      </c>
      <c r="BV16" s="142">
        <v>37376.1</v>
      </c>
      <c r="BW16" s="142">
        <v>2054.8000000000002</v>
      </c>
      <c r="BX16" s="142">
        <v>43321.1</v>
      </c>
      <c r="BY16" s="142">
        <v>5616.2</v>
      </c>
      <c r="BZ16" s="142">
        <v>3534.7</v>
      </c>
      <c r="CA16" s="142">
        <v>2038.3</v>
      </c>
      <c r="CB16" s="142">
        <v>43.2</v>
      </c>
      <c r="CC16" s="142">
        <v>0</v>
      </c>
      <c r="CD16" s="142">
        <v>195743.8</v>
      </c>
      <c r="CE16" s="142">
        <v>190681.4</v>
      </c>
      <c r="CF16" s="142">
        <v>78913.600000000006</v>
      </c>
      <c r="CG16" s="142">
        <v>72779.8</v>
      </c>
      <c r="CH16" s="142">
        <v>6133.8</v>
      </c>
      <c r="CI16" s="142">
        <v>1518.9</v>
      </c>
      <c r="CJ16" s="142">
        <v>53007</v>
      </c>
      <c r="CK16" s="142">
        <v>25921.7</v>
      </c>
      <c r="CL16" s="142">
        <v>26046.9</v>
      </c>
      <c r="CM16" s="142">
        <v>0</v>
      </c>
      <c r="CN16" s="142">
        <v>1038.4000000000001</v>
      </c>
      <c r="CO16" s="142">
        <v>57241.9</v>
      </c>
      <c r="CP16" s="142">
        <v>35085.4</v>
      </c>
      <c r="CQ16" s="142">
        <v>22156.5</v>
      </c>
      <c r="CR16" s="142">
        <v>5062.3999999999996</v>
      </c>
      <c r="CS16" s="142">
        <v>1115.4000000000001</v>
      </c>
      <c r="CT16" s="142">
        <v>3947</v>
      </c>
      <c r="CU16" s="142">
        <v>0</v>
      </c>
      <c r="CV16" s="142">
        <v>3947</v>
      </c>
      <c r="CW16" s="142">
        <v>0</v>
      </c>
      <c r="CX16" s="142">
        <v>0</v>
      </c>
      <c r="CY16" s="142">
        <v>0</v>
      </c>
      <c r="CZ16" s="142">
        <v>0</v>
      </c>
      <c r="DA16" s="142">
        <v>33527.399999999994</v>
      </c>
      <c r="DB16" s="142">
        <v>-18652.100000000006</v>
      </c>
      <c r="DC16" s="142">
        <v>-23714.5</v>
      </c>
      <c r="DD16" s="142">
        <v>-0.17164083999999999</v>
      </c>
      <c r="DE16" s="142">
        <v>0</v>
      </c>
      <c r="DF16" s="142">
        <v>0</v>
      </c>
      <c r="DG16" s="142">
        <v>0</v>
      </c>
      <c r="DH16" s="142">
        <v>0</v>
      </c>
    </row>
    <row r="17" spans="2:112" x14ac:dyDescent="0.25">
      <c r="B17" s="140">
        <v>2007</v>
      </c>
      <c r="C17" s="140">
        <v>2</v>
      </c>
      <c r="D17" s="140" t="s">
        <v>512</v>
      </c>
      <c r="E17" s="147">
        <v>39114</v>
      </c>
      <c r="F17" s="142">
        <v>306488.2</v>
      </c>
      <c r="G17" s="142">
        <v>306488.2</v>
      </c>
      <c r="H17" s="142">
        <v>297050.3</v>
      </c>
      <c r="I17" s="142">
        <v>96469.2</v>
      </c>
      <c r="J17" s="142">
        <v>19000.2</v>
      </c>
      <c r="K17" s="142">
        <v>1472.3</v>
      </c>
      <c r="L17" s="142">
        <v>57288.9</v>
      </c>
      <c r="M17" s="142">
        <v>18707.8</v>
      </c>
      <c r="N17" s="142">
        <v>55286</v>
      </c>
      <c r="O17" s="142">
        <v>67172.600000000006</v>
      </c>
      <c r="P17" s="142">
        <v>3744.6</v>
      </c>
      <c r="Q17" s="142">
        <v>74377.899999999994</v>
      </c>
      <c r="R17" s="142">
        <v>9437.9</v>
      </c>
      <c r="S17" s="142">
        <v>6236.8</v>
      </c>
      <c r="T17" s="142">
        <v>2965.2</v>
      </c>
      <c r="U17" s="142">
        <v>235.9</v>
      </c>
      <c r="V17" s="142">
        <v>0</v>
      </c>
      <c r="W17" s="142">
        <v>319374.09999999998</v>
      </c>
      <c r="X17" s="142">
        <v>310111.5</v>
      </c>
      <c r="Y17" s="142">
        <v>130131.6</v>
      </c>
      <c r="Z17" s="142">
        <v>108940.5</v>
      </c>
      <c r="AA17" s="142">
        <v>21191.1</v>
      </c>
      <c r="AB17" s="142">
        <v>2815.7</v>
      </c>
      <c r="AC17" s="142">
        <v>99484.7</v>
      </c>
      <c r="AD17" s="142">
        <v>51539.3</v>
      </c>
      <c r="AE17" s="142">
        <v>45943</v>
      </c>
      <c r="AF17" s="142">
        <v>964</v>
      </c>
      <c r="AG17" s="142">
        <v>1038.4000000000001</v>
      </c>
      <c r="AH17" s="142">
        <v>77679.5</v>
      </c>
      <c r="AI17" s="142">
        <v>49077.4</v>
      </c>
      <c r="AJ17" s="142">
        <v>28602.1</v>
      </c>
      <c r="AK17" s="142">
        <v>9262.6</v>
      </c>
      <c r="AL17" s="142">
        <v>2417.3000000000002</v>
      </c>
      <c r="AM17" s="142">
        <v>6845.3</v>
      </c>
      <c r="AN17" s="142">
        <v>9.1999999999999993</v>
      </c>
      <c r="AO17" s="142">
        <v>6810.1</v>
      </c>
      <c r="AP17" s="142">
        <v>0</v>
      </c>
      <c r="AQ17" s="142">
        <v>26</v>
      </c>
      <c r="AR17" s="142">
        <v>0</v>
      </c>
      <c r="AS17" s="142">
        <v>0</v>
      </c>
      <c r="AT17" s="142">
        <v>64793.600000000035</v>
      </c>
      <c r="AU17" s="142">
        <v>-3623.2999999999884</v>
      </c>
      <c r="AV17" s="142">
        <v>-12885.899999999965</v>
      </c>
      <c r="AW17" s="142">
        <v>-9.3265580000000001E-2</v>
      </c>
      <c r="AX17" s="142">
        <v>0</v>
      </c>
      <c r="AY17" s="142">
        <v>0</v>
      </c>
      <c r="AZ17" s="142">
        <v>0</v>
      </c>
      <c r="BA17" s="142">
        <v>0</v>
      </c>
      <c r="BB17" s="142">
        <v>138163.51112596915</v>
      </c>
      <c r="BC17" s="142">
        <v>4340390</v>
      </c>
      <c r="BE17" s="140">
        <v>2018</v>
      </c>
      <c r="BF17" s="148">
        <v>5003401.9576700004</v>
      </c>
      <c r="BG17" s="149">
        <v>1.1301158556349833E-2</v>
      </c>
      <c r="BH17" s="140">
        <v>5003.4019576700002</v>
      </c>
      <c r="BI17" s="140">
        <v>2007</v>
      </c>
      <c r="BJ17" s="140">
        <v>2</v>
      </c>
      <c r="BK17" s="140" t="s">
        <v>512</v>
      </c>
      <c r="BL17" s="147">
        <v>39114</v>
      </c>
      <c r="BM17" s="142">
        <v>134458.90000000002</v>
      </c>
      <c r="BN17" s="142">
        <v>134458.90000000002</v>
      </c>
      <c r="BO17" s="142">
        <v>130637.19999999998</v>
      </c>
      <c r="BP17" s="142">
        <v>46522.299999999996</v>
      </c>
      <c r="BQ17" s="142">
        <v>9418.1</v>
      </c>
      <c r="BR17" s="142">
        <v>192.5</v>
      </c>
      <c r="BS17" s="142">
        <v>27813.4</v>
      </c>
      <c r="BT17" s="142">
        <v>9098.2999999999993</v>
      </c>
      <c r="BU17" s="142">
        <v>21571.800000000003</v>
      </c>
      <c r="BV17" s="142">
        <v>29796.500000000007</v>
      </c>
      <c r="BW17" s="142">
        <v>1689.7999999999997</v>
      </c>
      <c r="BX17" s="142">
        <v>31056.799999999996</v>
      </c>
      <c r="BY17" s="142">
        <v>3821.7</v>
      </c>
      <c r="BZ17" s="142">
        <v>2702.1000000000004</v>
      </c>
      <c r="CA17" s="142">
        <v>926.89999999999986</v>
      </c>
      <c r="CB17" s="142">
        <v>192.7</v>
      </c>
      <c r="CC17" s="142">
        <v>0</v>
      </c>
      <c r="CD17" s="142">
        <v>123630.29999999999</v>
      </c>
      <c r="CE17" s="142">
        <v>119430.1</v>
      </c>
      <c r="CF17" s="142">
        <v>51218</v>
      </c>
      <c r="CG17" s="142">
        <v>36160.699999999997</v>
      </c>
      <c r="CH17" s="142">
        <v>15057.3</v>
      </c>
      <c r="CI17" s="142">
        <v>1296.7999999999997</v>
      </c>
      <c r="CJ17" s="142">
        <v>46477.7</v>
      </c>
      <c r="CK17" s="142">
        <v>25617.600000000002</v>
      </c>
      <c r="CL17" s="142">
        <v>19896.099999999999</v>
      </c>
      <c r="CM17" s="142">
        <v>964</v>
      </c>
      <c r="CN17" s="142">
        <v>0</v>
      </c>
      <c r="CO17" s="142">
        <v>20437.599999999999</v>
      </c>
      <c r="CP17" s="142">
        <v>13992</v>
      </c>
      <c r="CQ17" s="142">
        <v>6445.5999999999985</v>
      </c>
      <c r="CR17" s="142">
        <v>4200.2000000000007</v>
      </c>
      <c r="CS17" s="142">
        <v>1301.9000000000001</v>
      </c>
      <c r="CT17" s="142">
        <v>2898.3</v>
      </c>
      <c r="CU17" s="142">
        <v>9.1999999999999993</v>
      </c>
      <c r="CV17" s="142">
        <v>2863.1000000000004</v>
      </c>
      <c r="CW17" s="142">
        <v>0</v>
      </c>
      <c r="CX17" s="142">
        <v>26</v>
      </c>
      <c r="CY17" s="142">
        <v>0</v>
      </c>
      <c r="CZ17" s="142">
        <v>0</v>
      </c>
      <c r="DA17" s="142">
        <v>31266.200000000041</v>
      </c>
      <c r="DB17" s="142">
        <v>15028.800000000017</v>
      </c>
      <c r="DC17" s="142">
        <v>10828.600000000035</v>
      </c>
      <c r="DD17" s="142">
        <v>7.8375259999999988E-2</v>
      </c>
      <c r="DE17" s="142">
        <v>0</v>
      </c>
      <c r="DF17" s="142">
        <v>0</v>
      </c>
      <c r="DG17" s="142">
        <v>0</v>
      </c>
      <c r="DH17" s="142">
        <v>0</v>
      </c>
    </row>
    <row r="18" spans="2:112" x14ac:dyDescent="0.25">
      <c r="B18" s="140">
        <v>2007</v>
      </c>
      <c r="C18" s="140">
        <v>3</v>
      </c>
      <c r="D18" s="140" t="s">
        <v>513</v>
      </c>
      <c r="E18" s="147">
        <v>39142</v>
      </c>
      <c r="F18" s="142">
        <v>495716.7</v>
      </c>
      <c r="G18" s="142">
        <v>495676.7</v>
      </c>
      <c r="H18" s="142">
        <v>482880.5</v>
      </c>
      <c r="I18" s="142">
        <v>152595.79999999999</v>
      </c>
      <c r="J18" s="142">
        <v>29679</v>
      </c>
      <c r="K18" s="142">
        <v>1655.8</v>
      </c>
      <c r="L18" s="142">
        <v>91002.9</v>
      </c>
      <c r="M18" s="142">
        <v>30258.1</v>
      </c>
      <c r="N18" s="142">
        <v>127678.1</v>
      </c>
      <c r="O18" s="142">
        <v>95966.8</v>
      </c>
      <c r="P18" s="142">
        <v>4883.6000000000004</v>
      </c>
      <c r="Q18" s="142">
        <v>101756.2</v>
      </c>
      <c r="R18" s="142">
        <v>12796.2</v>
      </c>
      <c r="S18" s="142">
        <v>7104.9</v>
      </c>
      <c r="T18" s="142">
        <v>3606.1</v>
      </c>
      <c r="U18" s="142">
        <v>2085.1999999999998</v>
      </c>
      <c r="V18" s="142">
        <v>40</v>
      </c>
      <c r="W18" s="142">
        <v>539207.80000000005</v>
      </c>
      <c r="X18" s="142">
        <v>518914.6</v>
      </c>
      <c r="Y18" s="142">
        <v>177533.1</v>
      </c>
      <c r="Z18" s="142">
        <v>148571.9</v>
      </c>
      <c r="AA18" s="142">
        <v>28961.200000000001</v>
      </c>
      <c r="AB18" s="142">
        <v>8962.2999999999993</v>
      </c>
      <c r="AC18" s="142">
        <v>149617.79999999999</v>
      </c>
      <c r="AD18" s="142">
        <v>77311.100000000006</v>
      </c>
      <c r="AE18" s="142">
        <v>70115.199999999997</v>
      </c>
      <c r="AF18" s="142">
        <v>1153.0999999999999</v>
      </c>
      <c r="AG18" s="142">
        <v>1038.4000000000001</v>
      </c>
      <c r="AH18" s="142">
        <v>182801.4</v>
      </c>
      <c r="AI18" s="142">
        <v>148925.20000000001</v>
      </c>
      <c r="AJ18" s="142">
        <v>33876.199999999997</v>
      </c>
      <c r="AK18" s="142">
        <v>20293.2</v>
      </c>
      <c r="AL18" s="142">
        <v>4776.8</v>
      </c>
      <c r="AM18" s="142">
        <v>15516.4</v>
      </c>
      <c r="AN18" s="142">
        <v>29</v>
      </c>
      <c r="AO18" s="142">
        <v>15421.4</v>
      </c>
      <c r="AP18" s="142">
        <v>0</v>
      </c>
      <c r="AQ18" s="142">
        <v>66</v>
      </c>
      <c r="AR18" s="142">
        <v>0</v>
      </c>
      <c r="AS18" s="142">
        <v>0</v>
      </c>
      <c r="AT18" s="142">
        <v>139310.29999999999</v>
      </c>
      <c r="AU18" s="142">
        <v>-23237.899999999965</v>
      </c>
      <c r="AV18" s="142">
        <v>-43491.100000000035</v>
      </c>
      <c r="AW18" s="142">
        <v>-0.31477993999999998</v>
      </c>
      <c r="AX18" s="142">
        <v>0</v>
      </c>
      <c r="AY18" s="142">
        <v>0</v>
      </c>
      <c r="AZ18" s="142">
        <v>0</v>
      </c>
      <c r="BA18" s="142">
        <v>0</v>
      </c>
      <c r="BB18" s="142">
        <v>138163.50559060415</v>
      </c>
      <c r="BC18" s="142">
        <v>4340390</v>
      </c>
      <c r="BE18" s="140">
        <v>2019</v>
      </c>
      <c r="BF18" s="148">
        <v>5058007.1472199997</v>
      </c>
      <c r="BG18" s="149">
        <v>1.0913612380530902E-2</v>
      </c>
      <c r="BH18" s="140">
        <v>5058.0071472199998</v>
      </c>
      <c r="BI18" s="140">
        <v>2007</v>
      </c>
      <c r="BJ18" s="140">
        <v>3</v>
      </c>
      <c r="BK18" s="140" t="s">
        <v>513</v>
      </c>
      <c r="BL18" s="147">
        <v>39142</v>
      </c>
      <c r="BM18" s="142">
        <v>189228.5</v>
      </c>
      <c r="BN18" s="142">
        <v>189188.5</v>
      </c>
      <c r="BO18" s="142">
        <v>185830.2</v>
      </c>
      <c r="BP18" s="142">
        <v>56126.599999999991</v>
      </c>
      <c r="BQ18" s="142">
        <v>10678.8</v>
      </c>
      <c r="BR18" s="142">
        <v>183.5</v>
      </c>
      <c r="BS18" s="142">
        <v>33713.999999999993</v>
      </c>
      <c r="BT18" s="142">
        <v>11550.3</v>
      </c>
      <c r="BU18" s="142">
        <v>72392.100000000006</v>
      </c>
      <c r="BV18" s="142">
        <v>28794.199999999997</v>
      </c>
      <c r="BW18" s="142">
        <v>1139.0000000000005</v>
      </c>
      <c r="BX18" s="142">
        <v>27378.300000000003</v>
      </c>
      <c r="BY18" s="142">
        <v>3358.3000000000011</v>
      </c>
      <c r="BZ18" s="142">
        <v>868.09999999999945</v>
      </c>
      <c r="CA18" s="142">
        <v>640.90000000000009</v>
      </c>
      <c r="CB18" s="142">
        <v>1849.2999999999997</v>
      </c>
      <c r="CC18" s="142">
        <v>40</v>
      </c>
      <c r="CD18" s="142">
        <v>219833.70000000007</v>
      </c>
      <c r="CE18" s="142">
        <v>208803.09999999998</v>
      </c>
      <c r="CF18" s="142">
        <v>47401.5</v>
      </c>
      <c r="CG18" s="142">
        <v>39631.399999999994</v>
      </c>
      <c r="CH18" s="142">
        <v>7770.1000000000022</v>
      </c>
      <c r="CI18" s="142">
        <v>6146.5999999999995</v>
      </c>
      <c r="CJ18" s="142">
        <v>50133.099999999991</v>
      </c>
      <c r="CK18" s="142">
        <v>25771.800000000003</v>
      </c>
      <c r="CL18" s="142">
        <v>24172.199999999997</v>
      </c>
      <c r="CM18" s="142">
        <v>189.09999999999991</v>
      </c>
      <c r="CN18" s="142">
        <v>0</v>
      </c>
      <c r="CO18" s="142">
        <v>105121.9</v>
      </c>
      <c r="CP18" s="142">
        <v>99847.800000000017</v>
      </c>
      <c r="CQ18" s="142">
        <v>5274.0999999999985</v>
      </c>
      <c r="CR18" s="142">
        <v>11030.6</v>
      </c>
      <c r="CS18" s="142">
        <v>2359.5</v>
      </c>
      <c r="CT18" s="142">
        <v>8671.0999999999985</v>
      </c>
      <c r="CU18" s="142">
        <v>19.8</v>
      </c>
      <c r="CV18" s="142">
        <v>8611.2999999999993</v>
      </c>
      <c r="CW18" s="142">
        <v>0</v>
      </c>
      <c r="CX18" s="142">
        <v>40</v>
      </c>
      <c r="CY18" s="142">
        <v>0</v>
      </c>
      <c r="CZ18" s="142">
        <v>0</v>
      </c>
      <c r="DA18" s="142">
        <v>74516.699999999953</v>
      </c>
      <c r="DB18" s="142">
        <v>-19614.599999999977</v>
      </c>
      <c r="DC18" s="142">
        <v>-30605.20000000007</v>
      </c>
      <c r="DD18" s="142">
        <v>-0.22151435999999997</v>
      </c>
      <c r="DE18" s="142">
        <v>0</v>
      </c>
      <c r="DF18" s="142">
        <v>0</v>
      </c>
      <c r="DG18" s="142">
        <v>0</v>
      </c>
      <c r="DH18" s="142">
        <v>0</v>
      </c>
    </row>
    <row r="19" spans="2:112" x14ac:dyDescent="0.25">
      <c r="B19" s="140">
        <v>2007</v>
      </c>
      <c r="C19" s="140">
        <v>4</v>
      </c>
      <c r="D19" s="140" t="s">
        <v>514</v>
      </c>
      <c r="E19" s="147">
        <v>39173</v>
      </c>
      <c r="F19" s="142">
        <v>654267.69999999995</v>
      </c>
      <c r="G19" s="142">
        <v>654212.69999999995</v>
      </c>
      <c r="H19" s="142">
        <v>637609.6</v>
      </c>
      <c r="I19" s="142">
        <v>196701.8</v>
      </c>
      <c r="J19" s="142">
        <v>37834.5</v>
      </c>
      <c r="K19" s="142">
        <v>1851</v>
      </c>
      <c r="L19" s="142">
        <v>117832.3</v>
      </c>
      <c r="M19" s="142">
        <v>39184</v>
      </c>
      <c r="N19" s="142">
        <v>170199.5</v>
      </c>
      <c r="O19" s="142">
        <v>126802</v>
      </c>
      <c r="P19" s="142">
        <v>6714.6</v>
      </c>
      <c r="Q19" s="142">
        <v>137191.70000000001</v>
      </c>
      <c r="R19" s="142">
        <v>16603.099999999999</v>
      </c>
      <c r="S19" s="142">
        <v>7983</v>
      </c>
      <c r="T19" s="142">
        <v>4019.5</v>
      </c>
      <c r="U19" s="142">
        <v>4600.6000000000004</v>
      </c>
      <c r="V19" s="142">
        <v>55</v>
      </c>
      <c r="W19" s="142">
        <v>651799</v>
      </c>
      <c r="X19" s="142">
        <v>625547.30000000005</v>
      </c>
      <c r="Y19" s="142">
        <v>225227.2</v>
      </c>
      <c r="Z19" s="142">
        <v>188055.4</v>
      </c>
      <c r="AA19" s="142">
        <v>37171.800000000003</v>
      </c>
      <c r="AB19" s="142">
        <v>13042.9</v>
      </c>
      <c r="AC19" s="142">
        <v>194888.4</v>
      </c>
      <c r="AD19" s="142">
        <v>103029.7</v>
      </c>
      <c r="AE19" s="142">
        <v>89424.5</v>
      </c>
      <c r="AF19" s="142">
        <v>1308.8</v>
      </c>
      <c r="AG19" s="142">
        <v>1125.4000000000001</v>
      </c>
      <c r="AH19" s="142">
        <v>192388.8</v>
      </c>
      <c r="AI19" s="142">
        <v>157712.1</v>
      </c>
      <c r="AJ19" s="142">
        <v>34676.699999999997</v>
      </c>
      <c r="AK19" s="142">
        <v>26251.7</v>
      </c>
      <c r="AL19" s="142">
        <v>6134.9</v>
      </c>
      <c r="AM19" s="142">
        <v>20116.8</v>
      </c>
      <c r="AN19" s="142">
        <v>40.9</v>
      </c>
      <c r="AO19" s="142">
        <v>19991.099999999999</v>
      </c>
      <c r="AP19" s="142">
        <v>0</v>
      </c>
      <c r="AQ19" s="142">
        <v>84.8</v>
      </c>
      <c r="AR19" s="142">
        <v>0</v>
      </c>
      <c r="AS19" s="142">
        <v>0</v>
      </c>
      <c r="AT19" s="142">
        <v>194857.49999999994</v>
      </c>
      <c r="AU19" s="142">
        <v>28665.399999999907</v>
      </c>
      <c r="AV19" s="142">
        <v>2468.6999999999534</v>
      </c>
      <c r="AW19" s="142">
        <v>1.7867959999999999E-2</v>
      </c>
      <c r="AX19" s="142">
        <v>0</v>
      </c>
      <c r="AY19" s="142">
        <v>0</v>
      </c>
      <c r="AZ19" s="142">
        <v>0</v>
      </c>
      <c r="BA19" s="142">
        <v>0</v>
      </c>
      <c r="BB19" s="142">
        <v>138163.50607455769</v>
      </c>
      <c r="BC19" s="142">
        <v>4340390</v>
      </c>
      <c r="BE19" s="140">
        <v>2020</v>
      </c>
      <c r="BF19" s="148">
        <v>5111238.2164700003</v>
      </c>
      <c r="BG19" s="149">
        <v>1.0524119025663525E-2</v>
      </c>
      <c r="BI19" s="140">
        <v>2007</v>
      </c>
      <c r="BJ19" s="140">
        <v>4</v>
      </c>
      <c r="BK19" s="140" t="s">
        <v>514</v>
      </c>
      <c r="BL19" s="147">
        <v>39173</v>
      </c>
      <c r="BM19" s="142">
        <v>158550.99999999994</v>
      </c>
      <c r="BN19" s="142">
        <v>158535.99999999994</v>
      </c>
      <c r="BO19" s="142">
        <v>154729.09999999998</v>
      </c>
      <c r="BP19" s="142">
        <v>44106</v>
      </c>
      <c r="BQ19" s="142">
        <v>8155.5</v>
      </c>
      <c r="BR19" s="142">
        <v>195.20000000000005</v>
      </c>
      <c r="BS19" s="142">
        <v>26829.400000000009</v>
      </c>
      <c r="BT19" s="142">
        <v>8925.9000000000015</v>
      </c>
      <c r="BU19" s="142">
        <v>42521.399999999994</v>
      </c>
      <c r="BV19" s="142">
        <v>30835.199999999997</v>
      </c>
      <c r="BW19" s="142">
        <v>1831</v>
      </c>
      <c r="BX19" s="142">
        <v>35435.500000000015</v>
      </c>
      <c r="BY19" s="142">
        <v>3806.8999999999978</v>
      </c>
      <c r="BZ19" s="142">
        <v>878.10000000000036</v>
      </c>
      <c r="CA19" s="142">
        <v>413.40000000000009</v>
      </c>
      <c r="CB19" s="142">
        <v>2515.4000000000005</v>
      </c>
      <c r="CC19" s="142">
        <v>15</v>
      </c>
      <c r="CD19" s="142">
        <v>112591.19999999995</v>
      </c>
      <c r="CE19" s="142">
        <v>106632.70000000007</v>
      </c>
      <c r="CF19" s="142">
        <v>47694.100000000006</v>
      </c>
      <c r="CG19" s="142">
        <v>39483.5</v>
      </c>
      <c r="CH19" s="142">
        <v>8210.6000000000022</v>
      </c>
      <c r="CI19" s="142">
        <v>4080.6000000000004</v>
      </c>
      <c r="CJ19" s="142">
        <v>45270.600000000006</v>
      </c>
      <c r="CK19" s="142">
        <v>25718.599999999991</v>
      </c>
      <c r="CL19" s="142">
        <v>19309.300000000003</v>
      </c>
      <c r="CM19" s="142">
        <v>155.70000000000005</v>
      </c>
      <c r="CN19" s="142">
        <v>87</v>
      </c>
      <c r="CO19" s="142">
        <v>9587.3999999999942</v>
      </c>
      <c r="CP19" s="142">
        <v>8786.8999999999942</v>
      </c>
      <c r="CQ19" s="142">
        <v>800.5</v>
      </c>
      <c r="CR19" s="142">
        <v>5958.5</v>
      </c>
      <c r="CS19" s="142">
        <v>1358.0999999999995</v>
      </c>
      <c r="CT19" s="142">
        <v>4600.3999999999996</v>
      </c>
      <c r="CU19" s="142">
        <v>11.899999999999999</v>
      </c>
      <c r="CV19" s="142">
        <v>4569.6999999999989</v>
      </c>
      <c r="CW19" s="142">
        <v>0</v>
      </c>
      <c r="CX19" s="142">
        <v>18.799999999999997</v>
      </c>
      <c r="CY19" s="142">
        <v>0</v>
      </c>
      <c r="CZ19" s="142">
        <v>0</v>
      </c>
      <c r="DA19" s="142">
        <v>55547.199999999953</v>
      </c>
      <c r="DB19" s="142">
        <v>51903.299999999872</v>
      </c>
      <c r="DC19" s="142">
        <v>45959.799999999988</v>
      </c>
      <c r="DD19" s="142">
        <v>0.3326479</v>
      </c>
      <c r="DE19" s="142">
        <v>0</v>
      </c>
      <c r="DF19" s="142">
        <v>0</v>
      </c>
      <c r="DG19" s="142">
        <v>0</v>
      </c>
      <c r="DH19" s="142">
        <v>0</v>
      </c>
    </row>
    <row r="20" spans="2:112" x14ac:dyDescent="0.25">
      <c r="B20" s="140">
        <v>2007</v>
      </c>
      <c r="C20" s="140">
        <v>5</v>
      </c>
      <c r="D20" s="140" t="s">
        <v>515</v>
      </c>
      <c r="E20" s="147">
        <v>39203</v>
      </c>
      <c r="F20" s="142">
        <v>807035.1</v>
      </c>
      <c r="G20" s="142">
        <v>806980.1</v>
      </c>
      <c r="H20" s="142">
        <v>779041.9</v>
      </c>
      <c r="I20" s="142">
        <v>253180.09999999998</v>
      </c>
      <c r="J20" s="142">
        <v>48401.5</v>
      </c>
      <c r="K20" s="142">
        <v>2056.3000000000002</v>
      </c>
      <c r="L20" s="142">
        <v>152171</v>
      </c>
      <c r="M20" s="142">
        <v>50551.3</v>
      </c>
      <c r="N20" s="142">
        <v>188561.3</v>
      </c>
      <c r="O20" s="142">
        <v>155225.5</v>
      </c>
      <c r="P20" s="142">
        <v>8194.2999999999993</v>
      </c>
      <c r="Q20" s="142">
        <v>173880.7</v>
      </c>
      <c r="R20" s="142">
        <v>27938.2</v>
      </c>
      <c r="S20" s="142">
        <v>15723.6</v>
      </c>
      <c r="T20" s="142">
        <v>5118.1000000000004</v>
      </c>
      <c r="U20" s="142">
        <v>7096.5</v>
      </c>
      <c r="V20" s="142">
        <v>55</v>
      </c>
      <c r="W20" s="142">
        <v>796299.8</v>
      </c>
      <c r="X20" s="142">
        <v>753768</v>
      </c>
      <c r="Y20" s="142">
        <v>274913.7</v>
      </c>
      <c r="Z20" s="142">
        <v>229471.9</v>
      </c>
      <c r="AA20" s="142">
        <v>45441.8</v>
      </c>
      <c r="AB20" s="142">
        <v>18876.5</v>
      </c>
      <c r="AC20" s="142">
        <v>247778.8</v>
      </c>
      <c r="AD20" s="142">
        <v>129541.5</v>
      </c>
      <c r="AE20" s="142">
        <v>115407.6</v>
      </c>
      <c r="AF20" s="142">
        <v>1517.3</v>
      </c>
      <c r="AG20" s="142">
        <v>1312.4</v>
      </c>
      <c r="AH20" s="142">
        <v>212199</v>
      </c>
      <c r="AI20" s="142">
        <v>168728.1</v>
      </c>
      <c r="AJ20" s="142">
        <v>43470.9</v>
      </c>
      <c r="AK20" s="142">
        <v>42531.8</v>
      </c>
      <c r="AL20" s="142">
        <v>8734.6</v>
      </c>
      <c r="AM20" s="142">
        <v>33797.199999999997</v>
      </c>
      <c r="AN20" s="142">
        <v>51.3</v>
      </c>
      <c r="AO20" s="142">
        <v>33434.800000000003</v>
      </c>
      <c r="AP20" s="142">
        <v>35.200000000000003</v>
      </c>
      <c r="AQ20" s="142">
        <v>275.89999999999998</v>
      </c>
      <c r="AR20" s="142">
        <v>0</v>
      </c>
      <c r="AS20" s="142">
        <v>0</v>
      </c>
      <c r="AT20" s="142">
        <v>222934.29999999993</v>
      </c>
      <c r="AU20" s="142">
        <v>53212.099999999977</v>
      </c>
      <c r="AV20" s="142">
        <v>10735.29999999993</v>
      </c>
      <c r="AW20" s="142">
        <v>7.7699969999999993E-2</v>
      </c>
      <c r="AX20" s="142">
        <v>0</v>
      </c>
      <c r="AY20" s="142">
        <v>0</v>
      </c>
      <c r="AZ20" s="142">
        <v>0</v>
      </c>
      <c r="BA20" s="142">
        <v>0</v>
      </c>
      <c r="BB20" s="142">
        <v>138163.50250842993</v>
      </c>
      <c r="BC20" s="142">
        <v>4340390</v>
      </c>
      <c r="BI20" s="140">
        <v>2007</v>
      </c>
      <c r="BJ20" s="140">
        <v>5</v>
      </c>
      <c r="BK20" s="140" t="s">
        <v>515</v>
      </c>
      <c r="BL20" s="147">
        <v>39203</v>
      </c>
      <c r="BM20" s="142">
        <v>152767.40000000002</v>
      </c>
      <c r="BN20" s="142">
        <v>152767.40000000002</v>
      </c>
      <c r="BO20" s="142">
        <v>141432.30000000005</v>
      </c>
      <c r="BP20" s="142">
        <v>56478.299999999988</v>
      </c>
      <c r="BQ20" s="142">
        <v>10567</v>
      </c>
      <c r="BR20" s="142">
        <v>205.30000000000018</v>
      </c>
      <c r="BS20" s="142">
        <v>34338.699999999997</v>
      </c>
      <c r="BT20" s="142">
        <v>11367.300000000003</v>
      </c>
      <c r="BU20" s="142">
        <v>18361.799999999988</v>
      </c>
      <c r="BV20" s="142">
        <v>28423.5</v>
      </c>
      <c r="BW20" s="142">
        <v>1479.6999999999989</v>
      </c>
      <c r="BX20" s="142">
        <v>36689</v>
      </c>
      <c r="BY20" s="142">
        <v>11335.100000000002</v>
      </c>
      <c r="BZ20" s="142">
        <v>7740.6</v>
      </c>
      <c r="CA20" s="142">
        <v>1098.6000000000004</v>
      </c>
      <c r="CB20" s="142">
        <v>2495.8999999999996</v>
      </c>
      <c r="CC20" s="142">
        <v>0</v>
      </c>
      <c r="CD20" s="142">
        <v>144500.80000000005</v>
      </c>
      <c r="CE20" s="142">
        <v>128220.69999999995</v>
      </c>
      <c r="CF20" s="142">
        <v>49686.5</v>
      </c>
      <c r="CG20" s="142">
        <v>41416.5</v>
      </c>
      <c r="CH20" s="142">
        <v>8270</v>
      </c>
      <c r="CI20" s="142">
        <v>5833.6</v>
      </c>
      <c r="CJ20" s="142">
        <v>52890.399999999994</v>
      </c>
      <c r="CK20" s="142">
        <v>26511.800000000003</v>
      </c>
      <c r="CL20" s="142">
        <v>25983.100000000006</v>
      </c>
      <c r="CM20" s="142">
        <v>208.5</v>
      </c>
      <c r="CN20" s="142">
        <v>187</v>
      </c>
      <c r="CO20" s="142">
        <v>19810.200000000012</v>
      </c>
      <c r="CP20" s="142">
        <v>11016</v>
      </c>
      <c r="CQ20" s="142">
        <v>8794.2000000000044</v>
      </c>
      <c r="CR20" s="142">
        <v>16280.100000000002</v>
      </c>
      <c r="CS20" s="142">
        <v>2599.7000000000007</v>
      </c>
      <c r="CT20" s="142">
        <v>13680.399999999998</v>
      </c>
      <c r="CU20" s="142">
        <v>10.399999999999999</v>
      </c>
      <c r="CV20" s="142">
        <v>13443.700000000004</v>
      </c>
      <c r="CW20" s="142">
        <v>35.200000000000003</v>
      </c>
      <c r="CX20" s="142">
        <v>191.09999999999997</v>
      </c>
      <c r="CY20" s="142">
        <v>0</v>
      </c>
      <c r="CZ20" s="142">
        <v>0</v>
      </c>
      <c r="DA20" s="142">
        <v>28076.799999999988</v>
      </c>
      <c r="DB20" s="142">
        <v>24546.70000000007</v>
      </c>
      <c r="DC20" s="142">
        <v>8266.5999999999767</v>
      </c>
      <c r="DD20" s="142">
        <v>5.9832009999999991E-2</v>
      </c>
      <c r="DE20" s="142">
        <v>0</v>
      </c>
      <c r="DF20" s="142">
        <v>0</v>
      </c>
      <c r="DG20" s="142">
        <v>0</v>
      </c>
      <c r="DH20" s="142">
        <v>0</v>
      </c>
    </row>
    <row r="21" spans="2:112" x14ac:dyDescent="0.25">
      <c r="B21" s="140">
        <v>2007</v>
      </c>
      <c r="C21" s="140">
        <v>6</v>
      </c>
      <c r="D21" s="140" t="s">
        <v>516</v>
      </c>
      <c r="E21" s="147">
        <v>39234</v>
      </c>
      <c r="F21" s="142">
        <v>969671.71</v>
      </c>
      <c r="G21" s="142">
        <v>969576.71</v>
      </c>
      <c r="H21" s="142">
        <v>928811.3</v>
      </c>
      <c r="I21" s="142">
        <v>297094.10000000003</v>
      </c>
      <c r="J21" s="142">
        <v>57958.3</v>
      </c>
      <c r="K21" s="142">
        <v>2305.3000000000002</v>
      </c>
      <c r="L21" s="142">
        <v>180922.7</v>
      </c>
      <c r="M21" s="142">
        <v>55907.8</v>
      </c>
      <c r="N21" s="142">
        <v>235445.3</v>
      </c>
      <c r="O21" s="142">
        <v>181794.6</v>
      </c>
      <c r="P21" s="142">
        <v>9722.2999999999993</v>
      </c>
      <c r="Q21" s="142">
        <v>204755</v>
      </c>
      <c r="R21" s="142">
        <v>40765.410000000003</v>
      </c>
      <c r="S21" s="142">
        <v>18470.7</v>
      </c>
      <c r="T21" s="142">
        <v>11087</v>
      </c>
      <c r="U21" s="142">
        <v>11207.71</v>
      </c>
      <c r="V21" s="142">
        <v>95</v>
      </c>
      <c r="W21" s="142">
        <v>929872.1</v>
      </c>
      <c r="X21" s="142">
        <v>876449.4</v>
      </c>
      <c r="Y21" s="142">
        <v>329473.90000000002</v>
      </c>
      <c r="Z21" s="142">
        <v>275236.90000000002</v>
      </c>
      <c r="AA21" s="142">
        <v>54237</v>
      </c>
      <c r="AB21" s="142">
        <v>24762</v>
      </c>
      <c r="AC21" s="142">
        <v>297140.90000000002</v>
      </c>
      <c r="AD21" s="142">
        <v>155174.29999999999</v>
      </c>
      <c r="AE21" s="142">
        <v>138516.79999999999</v>
      </c>
      <c r="AF21" s="142">
        <v>1644.7</v>
      </c>
      <c r="AG21" s="142">
        <v>1805.1</v>
      </c>
      <c r="AH21" s="142">
        <v>225072.6</v>
      </c>
      <c r="AI21" s="142">
        <v>180978.5</v>
      </c>
      <c r="AJ21" s="142">
        <v>44094.1</v>
      </c>
      <c r="AK21" s="142">
        <v>53422.7</v>
      </c>
      <c r="AL21" s="142">
        <v>11621.8</v>
      </c>
      <c r="AM21" s="142">
        <v>41800.9</v>
      </c>
      <c r="AN21" s="142">
        <v>61.5</v>
      </c>
      <c r="AO21" s="142">
        <v>41381.199999999997</v>
      </c>
      <c r="AP21" s="142">
        <v>42.3</v>
      </c>
      <c r="AQ21" s="142">
        <v>315.89999999999998</v>
      </c>
      <c r="AR21" s="142">
        <v>0</v>
      </c>
      <c r="AS21" s="142">
        <v>0</v>
      </c>
      <c r="AT21" s="142">
        <v>264872.20999999996</v>
      </c>
      <c r="AU21" s="142">
        <v>93127.309999999939</v>
      </c>
      <c r="AV21" s="142">
        <v>39799.609999999986</v>
      </c>
      <c r="AW21" s="142">
        <v>0.28806166</v>
      </c>
      <c r="AX21" s="142">
        <v>0</v>
      </c>
      <c r="AY21" s="142">
        <v>0</v>
      </c>
      <c r="AZ21" s="142">
        <v>0</v>
      </c>
      <c r="BA21" s="142">
        <v>0</v>
      </c>
      <c r="BB21" s="142">
        <v>138163.5098541055</v>
      </c>
      <c r="BC21" s="142">
        <v>4340390</v>
      </c>
      <c r="BI21" s="140">
        <v>2007</v>
      </c>
      <c r="BJ21" s="140">
        <v>6</v>
      </c>
      <c r="BK21" s="140" t="s">
        <v>516</v>
      </c>
      <c r="BL21" s="147">
        <v>39234</v>
      </c>
      <c r="BM21" s="142">
        <v>162636.60999999999</v>
      </c>
      <c r="BN21" s="142">
        <v>162596.60999999999</v>
      </c>
      <c r="BO21" s="142">
        <v>149769.40000000002</v>
      </c>
      <c r="BP21" s="142">
        <v>43914.000000000058</v>
      </c>
      <c r="BQ21" s="142">
        <v>9556.8000000000029</v>
      </c>
      <c r="BR21" s="142">
        <v>249</v>
      </c>
      <c r="BS21" s="142">
        <v>28751.700000000012</v>
      </c>
      <c r="BT21" s="142">
        <v>5356.5</v>
      </c>
      <c r="BU21" s="142">
        <v>46884</v>
      </c>
      <c r="BV21" s="142">
        <v>26569.100000000006</v>
      </c>
      <c r="BW21" s="142">
        <v>1528</v>
      </c>
      <c r="BX21" s="142">
        <v>30874.299999999988</v>
      </c>
      <c r="BY21" s="142">
        <v>12827.210000000003</v>
      </c>
      <c r="BZ21" s="142">
        <v>2747.1000000000004</v>
      </c>
      <c r="CA21" s="142">
        <v>5968.9</v>
      </c>
      <c r="CB21" s="142">
        <v>4111.2099999999991</v>
      </c>
      <c r="CC21" s="142">
        <v>40</v>
      </c>
      <c r="CD21" s="142">
        <v>133572.29999999993</v>
      </c>
      <c r="CE21" s="142">
        <v>122681.40000000002</v>
      </c>
      <c r="CF21" s="142">
        <v>54560.200000000012</v>
      </c>
      <c r="CG21" s="142">
        <v>45765.000000000029</v>
      </c>
      <c r="CH21" s="142">
        <v>8795.1999999999971</v>
      </c>
      <c r="CI21" s="142">
        <v>5885.5</v>
      </c>
      <c r="CJ21" s="142">
        <v>49362.100000000035</v>
      </c>
      <c r="CK21" s="142">
        <v>25632.799999999988</v>
      </c>
      <c r="CL21" s="142">
        <v>23109.199999999983</v>
      </c>
      <c r="CM21" s="142">
        <v>127.40000000000009</v>
      </c>
      <c r="CN21" s="142">
        <v>492.69999999999982</v>
      </c>
      <c r="CO21" s="142">
        <v>12873.600000000006</v>
      </c>
      <c r="CP21" s="142">
        <v>12250.399999999994</v>
      </c>
      <c r="CQ21" s="142">
        <v>623.19999999999709</v>
      </c>
      <c r="CR21" s="142">
        <v>10890.899999999994</v>
      </c>
      <c r="CS21" s="142">
        <v>2887.1999999999989</v>
      </c>
      <c r="CT21" s="142">
        <v>8003.7000000000044</v>
      </c>
      <c r="CU21" s="142">
        <v>10.200000000000003</v>
      </c>
      <c r="CV21" s="142">
        <v>7946.3999999999942</v>
      </c>
      <c r="CW21" s="142">
        <v>7.0999999999999943</v>
      </c>
      <c r="CX21" s="142">
        <v>40</v>
      </c>
      <c r="CY21" s="142">
        <v>0</v>
      </c>
      <c r="CZ21" s="142">
        <v>0</v>
      </c>
      <c r="DA21" s="142">
        <v>41937.910000000033</v>
      </c>
      <c r="DB21" s="142">
        <v>39915.209999999963</v>
      </c>
      <c r="DC21" s="142">
        <v>29064.310000000056</v>
      </c>
      <c r="DD21" s="142">
        <v>0.21036168999999999</v>
      </c>
      <c r="DE21" s="142">
        <v>0</v>
      </c>
      <c r="DF21" s="142">
        <v>0</v>
      </c>
      <c r="DG21" s="142">
        <v>0</v>
      </c>
      <c r="DH21" s="142">
        <v>0</v>
      </c>
    </row>
    <row r="22" spans="2:112" x14ac:dyDescent="0.25">
      <c r="B22" s="140">
        <v>2007</v>
      </c>
      <c r="C22" s="140">
        <v>7</v>
      </c>
      <c r="D22" s="140" t="s">
        <v>517</v>
      </c>
      <c r="E22" s="147">
        <v>39264</v>
      </c>
      <c r="F22" s="142">
        <v>1148745.1100000001</v>
      </c>
      <c r="G22" s="142">
        <v>1148590.9099999999</v>
      </c>
      <c r="H22" s="142">
        <v>1101908.6000000001</v>
      </c>
      <c r="I22" s="142">
        <v>356136.8</v>
      </c>
      <c r="J22" s="142">
        <v>69291.899999999994</v>
      </c>
      <c r="K22" s="142">
        <v>2500.6999999999998</v>
      </c>
      <c r="L22" s="142">
        <v>216379</v>
      </c>
      <c r="M22" s="142">
        <v>67965.2</v>
      </c>
      <c r="N22" s="142">
        <v>284684.5</v>
      </c>
      <c r="O22" s="142">
        <v>212271.3</v>
      </c>
      <c r="P22" s="142">
        <v>11234.7</v>
      </c>
      <c r="Q22" s="142">
        <v>237581.3</v>
      </c>
      <c r="R22" s="142">
        <v>46682.31</v>
      </c>
      <c r="S22" s="142">
        <v>21937.7</v>
      </c>
      <c r="T22" s="142">
        <v>12057.4</v>
      </c>
      <c r="U22" s="142">
        <v>12687.21</v>
      </c>
      <c r="V22" s="142">
        <v>154.19999999999999</v>
      </c>
      <c r="W22" s="142">
        <v>1096326.7</v>
      </c>
      <c r="X22" s="142">
        <v>1023187.8</v>
      </c>
      <c r="Y22" s="142">
        <v>377969.2</v>
      </c>
      <c r="Z22" s="142">
        <v>315550.09999999998</v>
      </c>
      <c r="AA22" s="142">
        <v>62419.1</v>
      </c>
      <c r="AB22" s="142">
        <v>30049.200000000001</v>
      </c>
      <c r="AC22" s="142">
        <v>346578.3</v>
      </c>
      <c r="AD22" s="142">
        <v>181109.1</v>
      </c>
      <c r="AE22" s="142">
        <v>161273.79999999999</v>
      </c>
      <c r="AF22" s="142">
        <v>1771.3</v>
      </c>
      <c r="AG22" s="142">
        <v>2424.1</v>
      </c>
      <c r="AH22" s="142">
        <v>268591.09999999998</v>
      </c>
      <c r="AI22" s="142">
        <v>202480.3</v>
      </c>
      <c r="AJ22" s="142">
        <v>66110.8</v>
      </c>
      <c r="AK22" s="142">
        <v>73138.899999999994</v>
      </c>
      <c r="AL22" s="142">
        <v>14857.6</v>
      </c>
      <c r="AM22" s="142">
        <v>58281.3</v>
      </c>
      <c r="AN22" s="142">
        <v>73.3</v>
      </c>
      <c r="AO22" s="142">
        <v>57783.6</v>
      </c>
      <c r="AP22" s="142">
        <v>49.3</v>
      </c>
      <c r="AQ22" s="142">
        <v>375.1</v>
      </c>
      <c r="AR22" s="142">
        <v>0</v>
      </c>
      <c r="AS22" s="142">
        <v>0</v>
      </c>
      <c r="AT22" s="142">
        <v>321009.51000000013</v>
      </c>
      <c r="AU22" s="142">
        <v>125403.10999999987</v>
      </c>
      <c r="AV22" s="142">
        <v>52418.410000000149</v>
      </c>
      <c r="AW22" s="142">
        <v>0.37939402999999999</v>
      </c>
      <c r="AX22" s="142">
        <v>0</v>
      </c>
      <c r="AY22" s="142">
        <v>0</v>
      </c>
      <c r="AZ22" s="142">
        <v>0</v>
      </c>
      <c r="BA22" s="142">
        <v>0</v>
      </c>
      <c r="BB22" s="142">
        <v>138163.50773890709</v>
      </c>
      <c r="BC22" s="142">
        <v>4340390</v>
      </c>
      <c r="BI22" s="140">
        <v>2007</v>
      </c>
      <c r="BJ22" s="140">
        <v>7</v>
      </c>
      <c r="BK22" s="140" t="s">
        <v>517</v>
      </c>
      <c r="BL22" s="147">
        <v>39264</v>
      </c>
      <c r="BM22" s="142">
        <v>179073.40000000014</v>
      </c>
      <c r="BN22" s="142">
        <v>179014.19999999995</v>
      </c>
      <c r="BO22" s="142">
        <v>173097.30000000005</v>
      </c>
      <c r="BP22" s="142">
        <v>59042.699999999953</v>
      </c>
      <c r="BQ22" s="142">
        <v>11333.599999999991</v>
      </c>
      <c r="BR22" s="142">
        <v>195.39999999999964</v>
      </c>
      <c r="BS22" s="142">
        <v>35456.299999999988</v>
      </c>
      <c r="BT22" s="142">
        <v>12057.399999999994</v>
      </c>
      <c r="BU22" s="142">
        <v>49239.200000000012</v>
      </c>
      <c r="BV22" s="142">
        <v>30476.699999999983</v>
      </c>
      <c r="BW22" s="142">
        <v>1512.4000000000015</v>
      </c>
      <c r="BX22" s="142">
        <v>32826.299999999988</v>
      </c>
      <c r="BY22" s="142">
        <v>5916.8999999999942</v>
      </c>
      <c r="BZ22" s="142">
        <v>3467</v>
      </c>
      <c r="CA22" s="142">
        <v>970.39999999999964</v>
      </c>
      <c r="CB22" s="142">
        <v>1479.5</v>
      </c>
      <c r="CC22" s="142">
        <v>59.199999999999989</v>
      </c>
      <c r="CD22" s="142">
        <v>166454.59999999998</v>
      </c>
      <c r="CE22" s="142">
        <v>146738.40000000002</v>
      </c>
      <c r="CF22" s="142">
        <v>48495.299999999988</v>
      </c>
      <c r="CG22" s="142">
        <v>40313.199999999953</v>
      </c>
      <c r="CH22" s="142">
        <v>8182.0999999999985</v>
      </c>
      <c r="CI22" s="142">
        <v>5287.2000000000007</v>
      </c>
      <c r="CJ22" s="142">
        <v>49437.399999999965</v>
      </c>
      <c r="CK22" s="142">
        <v>25934.800000000017</v>
      </c>
      <c r="CL22" s="142">
        <v>22757</v>
      </c>
      <c r="CM22" s="142">
        <v>126.59999999999991</v>
      </c>
      <c r="CN22" s="142">
        <v>619</v>
      </c>
      <c r="CO22" s="142">
        <v>43518.499999999971</v>
      </c>
      <c r="CP22" s="142">
        <v>21501.799999999988</v>
      </c>
      <c r="CQ22" s="142">
        <v>22016.700000000004</v>
      </c>
      <c r="CR22" s="142">
        <v>19716.199999999997</v>
      </c>
      <c r="CS22" s="142">
        <v>3235.8000000000011</v>
      </c>
      <c r="CT22" s="142">
        <v>16480.400000000001</v>
      </c>
      <c r="CU22" s="142">
        <v>11.799999999999997</v>
      </c>
      <c r="CV22" s="142">
        <v>16402.400000000001</v>
      </c>
      <c r="CW22" s="142">
        <v>7</v>
      </c>
      <c r="CX22" s="142">
        <v>59.200000000000045</v>
      </c>
      <c r="CY22" s="142">
        <v>0</v>
      </c>
      <c r="CZ22" s="142">
        <v>0</v>
      </c>
      <c r="DA22" s="142">
        <v>56137.300000000163</v>
      </c>
      <c r="DB22" s="142">
        <v>32275.79999999993</v>
      </c>
      <c r="DC22" s="142">
        <v>12618.800000000163</v>
      </c>
      <c r="DD22" s="142">
        <v>9.1332369999999996E-2</v>
      </c>
      <c r="DE22" s="142">
        <v>0</v>
      </c>
      <c r="DF22" s="142">
        <v>0</v>
      </c>
      <c r="DG22" s="142">
        <v>0</v>
      </c>
      <c r="DH22" s="142">
        <v>0</v>
      </c>
    </row>
    <row r="23" spans="2:112" x14ac:dyDescent="0.25">
      <c r="B23" s="140">
        <v>2007</v>
      </c>
      <c r="C23" s="140">
        <v>8</v>
      </c>
      <c r="D23" s="140" t="s">
        <v>518</v>
      </c>
      <c r="E23" s="147">
        <v>39295</v>
      </c>
      <c r="F23" s="142">
        <v>1298232.1100000001</v>
      </c>
      <c r="G23" s="142">
        <v>1298077.9099999999</v>
      </c>
      <c r="H23" s="142">
        <v>1244641</v>
      </c>
      <c r="I23" s="142">
        <v>417432.4</v>
      </c>
      <c r="J23" s="142">
        <v>81246.100000000006</v>
      </c>
      <c r="K23" s="142">
        <v>2694.8</v>
      </c>
      <c r="L23" s="142">
        <v>253376</v>
      </c>
      <c r="M23" s="142">
        <v>80115.5</v>
      </c>
      <c r="N23" s="142">
        <v>301186.5</v>
      </c>
      <c r="O23" s="142">
        <v>242450.2</v>
      </c>
      <c r="P23" s="142">
        <v>12902</v>
      </c>
      <c r="Q23" s="142">
        <v>270669.90000000002</v>
      </c>
      <c r="R23" s="142">
        <v>53436.909999999996</v>
      </c>
      <c r="S23" s="142">
        <v>24985.8</v>
      </c>
      <c r="T23" s="142">
        <v>12674.8</v>
      </c>
      <c r="U23" s="142">
        <v>15776.31</v>
      </c>
      <c r="V23" s="142">
        <v>154.19999999999999</v>
      </c>
      <c r="W23" s="142">
        <v>1238282.5</v>
      </c>
      <c r="X23" s="142">
        <v>1151632.6000000001</v>
      </c>
      <c r="Y23" s="142">
        <v>429957.2</v>
      </c>
      <c r="Z23" s="142">
        <v>358589.4</v>
      </c>
      <c r="AA23" s="142">
        <v>71367.8</v>
      </c>
      <c r="AB23" s="142">
        <v>35624.5</v>
      </c>
      <c r="AC23" s="142">
        <v>394836.5</v>
      </c>
      <c r="AD23" s="142">
        <v>207256.4</v>
      </c>
      <c r="AE23" s="142">
        <v>183215.6</v>
      </c>
      <c r="AF23" s="142">
        <v>1849.3</v>
      </c>
      <c r="AG23" s="142">
        <v>2515.1999999999998</v>
      </c>
      <c r="AH23" s="142">
        <v>291214.40000000002</v>
      </c>
      <c r="AI23" s="142">
        <v>218655.7</v>
      </c>
      <c r="AJ23" s="142">
        <v>72558.7</v>
      </c>
      <c r="AK23" s="142">
        <v>86649.9</v>
      </c>
      <c r="AL23" s="142">
        <v>17708.3</v>
      </c>
      <c r="AM23" s="142">
        <v>68941.600000000006</v>
      </c>
      <c r="AN23" s="142">
        <v>76.599999999999994</v>
      </c>
      <c r="AO23" s="142">
        <v>68433.600000000006</v>
      </c>
      <c r="AP23" s="142">
        <v>56.3</v>
      </c>
      <c r="AQ23" s="142">
        <v>375.1</v>
      </c>
      <c r="AR23" s="142">
        <v>0</v>
      </c>
      <c r="AS23" s="142">
        <v>0</v>
      </c>
      <c r="AT23" s="142">
        <v>351164.01000000013</v>
      </c>
      <c r="AU23" s="142">
        <v>146445.30999999982</v>
      </c>
      <c r="AV23" s="142">
        <v>59949.610000000102</v>
      </c>
      <c r="AW23" s="142">
        <v>0.43390336000000002</v>
      </c>
      <c r="AX23" s="142">
        <v>0</v>
      </c>
      <c r="AY23" s="142">
        <v>0</v>
      </c>
      <c r="AZ23" s="142">
        <v>0</v>
      </c>
      <c r="BA23" s="142">
        <v>0</v>
      </c>
      <c r="BB23" s="142">
        <v>138163.50719201643</v>
      </c>
      <c r="BC23" s="142">
        <v>4340390</v>
      </c>
      <c r="BI23" s="140">
        <v>2007</v>
      </c>
      <c r="BJ23" s="140">
        <v>8</v>
      </c>
      <c r="BK23" s="140" t="s">
        <v>518</v>
      </c>
      <c r="BL23" s="147">
        <v>39295</v>
      </c>
      <c r="BM23" s="142">
        <v>149487</v>
      </c>
      <c r="BN23" s="142">
        <v>149487</v>
      </c>
      <c r="BO23" s="142">
        <v>142732.39999999991</v>
      </c>
      <c r="BP23" s="142">
        <v>61295.600000000035</v>
      </c>
      <c r="BQ23" s="142">
        <v>11954.200000000012</v>
      </c>
      <c r="BR23" s="142">
        <v>194.10000000000036</v>
      </c>
      <c r="BS23" s="142">
        <v>36997</v>
      </c>
      <c r="BT23" s="142">
        <v>12150.300000000003</v>
      </c>
      <c r="BU23" s="142">
        <v>16502</v>
      </c>
      <c r="BV23" s="142">
        <v>30178.900000000023</v>
      </c>
      <c r="BW23" s="142">
        <v>1667.2999999999993</v>
      </c>
      <c r="BX23" s="142">
        <v>33088.600000000035</v>
      </c>
      <c r="BY23" s="142">
        <v>6754.5999999999985</v>
      </c>
      <c r="BZ23" s="142">
        <v>3048.0999999999985</v>
      </c>
      <c r="CA23" s="142">
        <v>617.39999999999964</v>
      </c>
      <c r="CB23" s="142">
        <v>3089.1000000000004</v>
      </c>
      <c r="CC23" s="142">
        <v>0</v>
      </c>
      <c r="CD23" s="142">
        <v>141955.80000000005</v>
      </c>
      <c r="CE23" s="142">
        <v>128444.80000000005</v>
      </c>
      <c r="CF23" s="142">
        <v>51988</v>
      </c>
      <c r="CG23" s="142">
        <v>43039.300000000047</v>
      </c>
      <c r="CH23" s="142">
        <v>8948.7000000000044</v>
      </c>
      <c r="CI23" s="142">
        <v>5575.2999999999993</v>
      </c>
      <c r="CJ23" s="142">
        <v>48258.200000000012</v>
      </c>
      <c r="CK23" s="142">
        <v>26147.299999999988</v>
      </c>
      <c r="CL23" s="142">
        <v>21941.800000000017</v>
      </c>
      <c r="CM23" s="142">
        <v>78</v>
      </c>
      <c r="CN23" s="142">
        <v>91.099999999999909</v>
      </c>
      <c r="CO23" s="142">
        <v>22623.300000000047</v>
      </c>
      <c r="CP23" s="142">
        <v>16175.400000000023</v>
      </c>
      <c r="CQ23" s="142">
        <v>6447.8999999999942</v>
      </c>
      <c r="CR23" s="142">
        <v>13511</v>
      </c>
      <c r="CS23" s="142">
        <v>2850.6999999999989</v>
      </c>
      <c r="CT23" s="142">
        <v>10660.300000000003</v>
      </c>
      <c r="CU23" s="142">
        <v>3.2999999999999972</v>
      </c>
      <c r="CV23" s="142">
        <v>10650.000000000007</v>
      </c>
      <c r="CW23" s="142">
        <v>7</v>
      </c>
      <c r="CX23" s="142">
        <v>0</v>
      </c>
      <c r="CY23" s="142">
        <v>0</v>
      </c>
      <c r="CZ23" s="142">
        <v>0</v>
      </c>
      <c r="DA23" s="142">
        <v>30154.5</v>
      </c>
      <c r="DB23" s="142">
        <v>21042.199999999953</v>
      </c>
      <c r="DC23" s="142">
        <v>7531.1999999999534</v>
      </c>
      <c r="DD23" s="142">
        <v>5.4509330000000022E-2</v>
      </c>
      <c r="DE23" s="142">
        <v>0</v>
      </c>
      <c r="DF23" s="142">
        <v>0</v>
      </c>
      <c r="DG23" s="142">
        <v>0</v>
      </c>
      <c r="DH23" s="142">
        <v>0</v>
      </c>
    </row>
    <row r="24" spans="2:112" x14ac:dyDescent="0.25">
      <c r="B24" s="140">
        <v>2007</v>
      </c>
      <c r="C24" s="140">
        <v>9</v>
      </c>
      <c r="D24" s="140" t="s">
        <v>519</v>
      </c>
      <c r="E24" s="147">
        <v>39326</v>
      </c>
      <c r="F24" s="142">
        <v>1452808.61</v>
      </c>
      <c r="G24" s="142">
        <v>1452649.71</v>
      </c>
      <c r="H24" s="142">
        <v>1394183.5</v>
      </c>
      <c r="I24" s="142">
        <v>473760.50000000006</v>
      </c>
      <c r="J24" s="142">
        <v>92335.6</v>
      </c>
      <c r="K24" s="142">
        <v>2909.8</v>
      </c>
      <c r="L24" s="142">
        <v>287906.40000000002</v>
      </c>
      <c r="M24" s="142">
        <v>90608.7</v>
      </c>
      <c r="N24" s="142">
        <v>330846.40000000002</v>
      </c>
      <c r="O24" s="142">
        <v>273834.7</v>
      </c>
      <c r="P24" s="142">
        <v>14750</v>
      </c>
      <c r="Q24" s="142">
        <v>300991.90000000002</v>
      </c>
      <c r="R24" s="142">
        <v>58466.210000000006</v>
      </c>
      <c r="S24" s="142">
        <v>28457.599999999999</v>
      </c>
      <c r="T24" s="142">
        <v>13499.2</v>
      </c>
      <c r="U24" s="142">
        <v>16509.41</v>
      </c>
      <c r="V24" s="142">
        <v>158.9</v>
      </c>
      <c r="W24" s="142">
        <v>1454713.4</v>
      </c>
      <c r="X24" s="142">
        <v>1351520.1</v>
      </c>
      <c r="Y24" s="142">
        <v>509797</v>
      </c>
      <c r="Z24" s="142">
        <v>430031.5</v>
      </c>
      <c r="AA24" s="142">
        <v>79765.5</v>
      </c>
      <c r="AB24" s="142">
        <v>40680.9</v>
      </c>
      <c r="AC24" s="142">
        <v>446258.8</v>
      </c>
      <c r="AD24" s="142">
        <v>236190.5</v>
      </c>
      <c r="AE24" s="142">
        <v>205149.2</v>
      </c>
      <c r="AF24" s="142">
        <v>1991.7</v>
      </c>
      <c r="AG24" s="142">
        <v>2927.4</v>
      </c>
      <c r="AH24" s="142">
        <v>354783.4</v>
      </c>
      <c r="AI24" s="142">
        <v>276908.40000000002</v>
      </c>
      <c r="AJ24" s="142">
        <v>77875</v>
      </c>
      <c r="AK24" s="142">
        <v>103193.3</v>
      </c>
      <c r="AL24" s="142">
        <v>20212.5</v>
      </c>
      <c r="AM24" s="142">
        <v>82980.800000000003</v>
      </c>
      <c r="AN24" s="142">
        <v>99.2</v>
      </c>
      <c r="AO24" s="142">
        <v>82352</v>
      </c>
      <c r="AP24" s="142">
        <v>63.4</v>
      </c>
      <c r="AQ24" s="142">
        <v>466.2</v>
      </c>
      <c r="AR24" s="142">
        <v>0</v>
      </c>
      <c r="AS24" s="142">
        <v>0</v>
      </c>
      <c r="AT24" s="142">
        <v>352878.6100000001</v>
      </c>
      <c r="AU24" s="142">
        <v>101129.60999999987</v>
      </c>
      <c r="AV24" s="142">
        <v>-1904.7899999998044</v>
      </c>
      <c r="AW24" s="142">
        <v>-1.378649E-2</v>
      </c>
      <c r="AX24" s="142">
        <v>0</v>
      </c>
      <c r="AY24" s="142">
        <v>0</v>
      </c>
      <c r="AZ24" s="142">
        <v>0</v>
      </c>
      <c r="BA24" s="142">
        <v>0</v>
      </c>
      <c r="BB24" s="142">
        <v>138163.52095419532</v>
      </c>
      <c r="BC24" s="142">
        <v>4340390</v>
      </c>
      <c r="BI24" s="140">
        <v>2007</v>
      </c>
      <c r="BJ24" s="140">
        <v>9</v>
      </c>
      <c r="BK24" s="140" t="s">
        <v>519</v>
      </c>
      <c r="BL24" s="147">
        <v>39326</v>
      </c>
      <c r="BM24" s="142">
        <v>154576.5</v>
      </c>
      <c r="BN24" s="142">
        <v>154571.80000000005</v>
      </c>
      <c r="BO24" s="142">
        <v>149542.5</v>
      </c>
      <c r="BP24" s="142">
        <v>56328.100000000035</v>
      </c>
      <c r="BQ24" s="142">
        <v>11089.5</v>
      </c>
      <c r="BR24" s="142">
        <v>215</v>
      </c>
      <c r="BS24" s="142">
        <v>34530.400000000023</v>
      </c>
      <c r="BT24" s="142">
        <v>10493.199999999997</v>
      </c>
      <c r="BU24" s="142">
        <v>29659.900000000023</v>
      </c>
      <c r="BV24" s="142">
        <v>31384.5</v>
      </c>
      <c r="BW24" s="142">
        <v>1848</v>
      </c>
      <c r="BX24" s="142">
        <v>30322</v>
      </c>
      <c r="BY24" s="142">
        <v>5029.3000000000102</v>
      </c>
      <c r="BZ24" s="142">
        <v>3471.7999999999993</v>
      </c>
      <c r="CA24" s="142">
        <v>824.40000000000146</v>
      </c>
      <c r="CB24" s="142">
        <v>733.10000000000036</v>
      </c>
      <c r="CC24" s="142">
        <v>4.7000000000000171</v>
      </c>
      <c r="CD24" s="142">
        <v>216430.89999999991</v>
      </c>
      <c r="CE24" s="142">
        <v>199887.5</v>
      </c>
      <c r="CF24" s="142">
        <v>79839.799999999988</v>
      </c>
      <c r="CG24" s="142">
        <v>71442.099999999977</v>
      </c>
      <c r="CH24" s="142">
        <v>8397.6999999999971</v>
      </c>
      <c r="CI24" s="142">
        <v>5056.4000000000015</v>
      </c>
      <c r="CJ24" s="142">
        <v>51422.299999999988</v>
      </c>
      <c r="CK24" s="142">
        <v>28934.100000000006</v>
      </c>
      <c r="CL24" s="142">
        <v>21933.600000000006</v>
      </c>
      <c r="CM24" s="142">
        <v>142.40000000000009</v>
      </c>
      <c r="CN24" s="142">
        <v>412.20000000000027</v>
      </c>
      <c r="CO24" s="142">
        <v>63569</v>
      </c>
      <c r="CP24" s="142">
        <v>58252.700000000012</v>
      </c>
      <c r="CQ24" s="142">
        <v>5316.3000000000029</v>
      </c>
      <c r="CR24" s="142">
        <v>16543.400000000009</v>
      </c>
      <c r="CS24" s="142">
        <v>2504.2000000000007</v>
      </c>
      <c r="CT24" s="142">
        <v>14039.199999999997</v>
      </c>
      <c r="CU24" s="142">
        <v>22.600000000000009</v>
      </c>
      <c r="CV24" s="142">
        <v>13918.399999999994</v>
      </c>
      <c r="CW24" s="142">
        <v>7.1000000000000014</v>
      </c>
      <c r="CX24" s="142">
        <v>91.099999999999966</v>
      </c>
      <c r="CY24" s="142">
        <v>0</v>
      </c>
      <c r="CZ24" s="142">
        <v>0</v>
      </c>
      <c r="DA24" s="142">
        <v>1714.5999999999767</v>
      </c>
      <c r="DB24" s="142">
        <v>-45315.699999999953</v>
      </c>
      <c r="DC24" s="142">
        <v>-61854.399999999907</v>
      </c>
      <c r="DD24" s="142">
        <v>-0.44768985</v>
      </c>
      <c r="DE24" s="142">
        <v>0</v>
      </c>
      <c r="DF24" s="142">
        <v>0</v>
      </c>
      <c r="DG24" s="142">
        <v>0</v>
      </c>
      <c r="DH24" s="142">
        <v>0</v>
      </c>
    </row>
    <row r="25" spans="2:112" x14ac:dyDescent="0.25">
      <c r="B25" s="140">
        <v>2007</v>
      </c>
      <c r="C25" s="140">
        <v>10</v>
      </c>
      <c r="D25" s="140" t="s">
        <v>520</v>
      </c>
      <c r="E25" s="147">
        <v>39356</v>
      </c>
      <c r="F25" s="142">
        <v>1645527.31</v>
      </c>
      <c r="G25" s="142">
        <v>1645368.41</v>
      </c>
      <c r="H25" s="142">
        <v>1582161.5</v>
      </c>
      <c r="I25" s="142">
        <v>540429.10000000009</v>
      </c>
      <c r="J25" s="142">
        <v>105939.3</v>
      </c>
      <c r="K25" s="142">
        <v>3085.4</v>
      </c>
      <c r="L25" s="142">
        <v>328209.90000000002</v>
      </c>
      <c r="M25" s="142">
        <v>103194.5</v>
      </c>
      <c r="N25" s="142">
        <v>392990.5</v>
      </c>
      <c r="O25" s="142">
        <v>304524.79999999999</v>
      </c>
      <c r="P25" s="142">
        <v>16546.900000000001</v>
      </c>
      <c r="Q25" s="142">
        <v>327670.2</v>
      </c>
      <c r="R25" s="142">
        <v>63206.91</v>
      </c>
      <c r="S25" s="142">
        <v>31806.799999999999</v>
      </c>
      <c r="T25" s="142">
        <v>14568.8</v>
      </c>
      <c r="U25" s="142">
        <v>16831.310000000001</v>
      </c>
      <c r="V25" s="142">
        <v>158.9</v>
      </c>
      <c r="W25" s="142">
        <v>1624497.6</v>
      </c>
      <c r="X25" s="142">
        <v>1507463.2</v>
      </c>
      <c r="Y25" s="142">
        <v>567248.69999999995</v>
      </c>
      <c r="Z25" s="142">
        <v>473028.1</v>
      </c>
      <c r="AA25" s="142">
        <v>94220.6</v>
      </c>
      <c r="AB25" s="142">
        <v>46972.1</v>
      </c>
      <c r="AC25" s="142">
        <v>501339.9</v>
      </c>
      <c r="AD25" s="142">
        <v>265800.7</v>
      </c>
      <c r="AE25" s="142">
        <v>230373.8</v>
      </c>
      <c r="AF25" s="142">
        <v>2238</v>
      </c>
      <c r="AG25" s="142">
        <v>2927.4</v>
      </c>
      <c r="AH25" s="142">
        <v>391902.5</v>
      </c>
      <c r="AI25" s="142">
        <v>313204.7</v>
      </c>
      <c r="AJ25" s="142">
        <v>78697.8</v>
      </c>
      <c r="AK25" s="142">
        <v>117034.4</v>
      </c>
      <c r="AL25" s="142">
        <v>23174.400000000001</v>
      </c>
      <c r="AM25" s="142">
        <v>93860</v>
      </c>
      <c r="AN25" s="142">
        <v>118</v>
      </c>
      <c r="AO25" s="142">
        <v>92875.1</v>
      </c>
      <c r="AP25" s="142">
        <v>70.400000000000006</v>
      </c>
      <c r="AQ25" s="142">
        <v>796.5</v>
      </c>
      <c r="AR25" s="142">
        <v>0</v>
      </c>
      <c r="AS25" s="142">
        <v>0</v>
      </c>
      <c r="AT25" s="142">
        <v>412932.20999999996</v>
      </c>
      <c r="AU25" s="142">
        <v>137905.20999999996</v>
      </c>
      <c r="AV25" s="142">
        <v>21029.709999999963</v>
      </c>
      <c r="AW25" s="142">
        <v>0.15220886</v>
      </c>
      <c r="AX25" s="142">
        <v>0</v>
      </c>
      <c r="AY25" s="142">
        <v>0</v>
      </c>
      <c r="AZ25" s="142">
        <v>0</v>
      </c>
      <c r="BA25" s="142">
        <v>0</v>
      </c>
      <c r="BB25" s="142">
        <v>138163.50769593808</v>
      </c>
      <c r="BC25" s="142">
        <v>4340390</v>
      </c>
      <c r="BI25" s="140">
        <v>2007</v>
      </c>
      <c r="BJ25" s="140">
        <v>10</v>
      </c>
      <c r="BK25" s="140" t="s">
        <v>520</v>
      </c>
      <c r="BL25" s="147">
        <v>39356</v>
      </c>
      <c r="BM25" s="142">
        <v>192718.69999999995</v>
      </c>
      <c r="BN25" s="142">
        <v>192718.69999999995</v>
      </c>
      <c r="BO25" s="142">
        <v>187978</v>
      </c>
      <c r="BP25" s="142">
        <v>66668.600000000035</v>
      </c>
      <c r="BQ25" s="142">
        <v>13603.699999999997</v>
      </c>
      <c r="BR25" s="142">
        <v>175.59999999999991</v>
      </c>
      <c r="BS25" s="142">
        <v>40303.5</v>
      </c>
      <c r="BT25" s="142">
        <v>12585.800000000003</v>
      </c>
      <c r="BU25" s="142">
        <v>62144.099999999977</v>
      </c>
      <c r="BV25" s="142">
        <v>30690.099999999977</v>
      </c>
      <c r="BW25" s="142">
        <v>1796.9000000000015</v>
      </c>
      <c r="BX25" s="142">
        <v>26678.299999999988</v>
      </c>
      <c r="BY25" s="142">
        <v>4740.6999999999971</v>
      </c>
      <c r="BZ25" s="142">
        <v>3349.2000000000007</v>
      </c>
      <c r="CA25" s="142">
        <v>1069.5999999999985</v>
      </c>
      <c r="CB25" s="142">
        <v>321.90000000000146</v>
      </c>
      <c r="CC25" s="142">
        <v>0</v>
      </c>
      <c r="CD25" s="142">
        <v>169784.20000000019</v>
      </c>
      <c r="CE25" s="142">
        <v>155943.09999999986</v>
      </c>
      <c r="CF25" s="142">
        <v>57451.699999999953</v>
      </c>
      <c r="CG25" s="142">
        <v>42996.599999999977</v>
      </c>
      <c r="CH25" s="142">
        <v>14455.100000000006</v>
      </c>
      <c r="CI25" s="142">
        <v>6291.1999999999971</v>
      </c>
      <c r="CJ25" s="142">
        <v>55081.100000000035</v>
      </c>
      <c r="CK25" s="142">
        <v>29610.200000000012</v>
      </c>
      <c r="CL25" s="142">
        <v>25224.599999999977</v>
      </c>
      <c r="CM25" s="142">
        <v>246.29999999999995</v>
      </c>
      <c r="CN25" s="142">
        <v>0</v>
      </c>
      <c r="CO25" s="142">
        <v>37119.099999999977</v>
      </c>
      <c r="CP25" s="142">
        <v>36296.299999999988</v>
      </c>
      <c r="CQ25" s="142">
        <v>822.80000000000291</v>
      </c>
      <c r="CR25" s="142">
        <v>13841.099999999991</v>
      </c>
      <c r="CS25" s="142">
        <v>2961.9000000000015</v>
      </c>
      <c r="CT25" s="142">
        <v>10879.199999999997</v>
      </c>
      <c r="CU25" s="142">
        <v>18.799999999999997</v>
      </c>
      <c r="CV25" s="142">
        <v>10523.100000000006</v>
      </c>
      <c r="CW25" s="142">
        <v>7.0000000000000071</v>
      </c>
      <c r="CX25" s="142">
        <v>330.3</v>
      </c>
      <c r="CY25" s="142">
        <v>0</v>
      </c>
      <c r="CZ25" s="142">
        <v>0</v>
      </c>
      <c r="DA25" s="142">
        <v>60053.59999999986</v>
      </c>
      <c r="DB25" s="142">
        <v>36775.600000000093</v>
      </c>
      <c r="DC25" s="142">
        <v>22934.499999999767</v>
      </c>
      <c r="DD25" s="142">
        <v>0.16599535000000001</v>
      </c>
      <c r="DE25" s="142">
        <v>0</v>
      </c>
      <c r="DF25" s="142">
        <v>0</v>
      </c>
      <c r="DG25" s="142">
        <v>0</v>
      </c>
      <c r="DH25" s="142">
        <v>0</v>
      </c>
    </row>
    <row r="26" spans="2:112" x14ac:dyDescent="0.25">
      <c r="B26" s="140">
        <v>2007</v>
      </c>
      <c r="C26" s="140">
        <v>11</v>
      </c>
      <c r="D26" s="140" t="s">
        <v>521</v>
      </c>
      <c r="E26" s="147">
        <v>39387</v>
      </c>
      <c r="F26" s="142">
        <v>1813374.81</v>
      </c>
      <c r="G26" s="142">
        <v>1813165.91</v>
      </c>
      <c r="H26" s="142">
        <v>1744953.9</v>
      </c>
      <c r="I26" s="142">
        <v>615934.6</v>
      </c>
      <c r="J26" s="142">
        <v>121387.9</v>
      </c>
      <c r="K26" s="142">
        <v>3335.8</v>
      </c>
      <c r="L26" s="142">
        <v>373160.5</v>
      </c>
      <c r="M26" s="142">
        <v>118050.4</v>
      </c>
      <c r="N26" s="142">
        <v>416618.1</v>
      </c>
      <c r="O26" s="142">
        <v>336943.5</v>
      </c>
      <c r="P26" s="142">
        <v>18426.099999999999</v>
      </c>
      <c r="Q26" s="142">
        <v>357031.6</v>
      </c>
      <c r="R26" s="142">
        <v>68212.009999999995</v>
      </c>
      <c r="S26" s="142">
        <v>34567.699999999997</v>
      </c>
      <c r="T26" s="142">
        <v>15836</v>
      </c>
      <c r="U26" s="142">
        <v>17808.310000000001</v>
      </c>
      <c r="V26" s="142">
        <v>208.9</v>
      </c>
      <c r="W26" s="142">
        <v>1785579</v>
      </c>
      <c r="X26" s="142">
        <v>1647618.5</v>
      </c>
      <c r="Y26" s="142">
        <v>619246.30000000005</v>
      </c>
      <c r="Z26" s="142">
        <v>516093.7</v>
      </c>
      <c r="AA26" s="142">
        <v>103152.6</v>
      </c>
      <c r="AB26" s="142">
        <v>56923.4</v>
      </c>
      <c r="AC26" s="142">
        <v>562811.1</v>
      </c>
      <c r="AD26" s="142">
        <v>295049.7</v>
      </c>
      <c r="AE26" s="142">
        <v>262452.09999999998</v>
      </c>
      <c r="AF26" s="142">
        <v>2370</v>
      </c>
      <c r="AG26" s="142">
        <v>2939.3</v>
      </c>
      <c r="AH26" s="142">
        <v>408637.7</v>
      </c>
      <c r="AI26" s="142">
        <v>321093.90000000002</v>
      </c>
      <c r="AJ26" s="142">
        <v>87543.8</v>
      </c>
      <c r="AK26" s="142">
        <v>137960.5</v>
      </c>
      <c r="AL26" s="142">
        <v>27407.5</v>
      </c>
      <c r="AM26" s="142">
        <v>110553</v>
      </c>
      <c r="AN26" s="142">
        <v>335.4</v>
      </c>
      <c r="AO26" s="142">
        <v>109245.6</v>
      </c>
      <c r="AP26" s="142">
        <v>84.5</v>
      </c>
      <c r="AQ26" s="142">
        <v>887.5</v>
      </c>
      <c r="AR26" s="142">
        <v>0</v>
      </c>
      <c r="AS26" s="142">
        <v>0</v>
      </c>
      <c r="AT26" s="142">
        <v>436433.51</v>
      </c>
      <c r="AU26" s="142">
        <v>165547.40999999992</v>
      </c>
      <c r="AV26" s="142">
        <v>27795.810000000056</v>
      </c>
      <c r="AW26" s="142">
        <v>0.20118055000000001</v>
      </c>
      <c r="AX26" s="142">
        <v>0</v>
      </c>
      <c r="AY26" s="142">
        <v>0</v>
      </c>
      <c r="AZ26" s="142">
        <v>0</v>
      </c>
      <c r="BA26" s="142">
        <v>0</v>
      </c>
      <c r="BB26" s="142">
        <v>138163.50536868526</v>
      </c>
      <c r="BC26" s="142">
        <v>4340390</v>
      </c>
      <c r="BI26" s="140">
        <v>2007</v>
      </c>
      <c r="BJ26" s="140">
        <v>11</v>
      </c>
      <c r="BK26" s="140" t="s">
        <v>521</v>
      </c>
      <c r="BL26" s="147">
        <v>39387</v>
      </c>
      <c r="BM26" s="142">
        <v>167847.5</v>
      </c>
      <c r="BN26" s="142">
        <v>167797.5</v>
      </c>
      <c r="BO26" s="142">
        <v>162792.39999999991</v>
      </c>
      <c r="BP26" s="142">
        <v>75505.499999999884</v>
      </c>
      <c r="BQ26" s="142">
        <v>15448.599999999991</v>
      </c>
      <c r="BR26" s="142">
        <v>250.40000000000009</v>
      </c>
      <c r="BS26" s="142">
        <v>44950.599999999977</v>
      </c>
      <c r="BT26" s="142">
        <v>14855.899999999994</v>
      </c>
      <c r="BU26" s="142">
        <v>23627.599999999977</v>
      </c>
      <c r="BV26" s="142">
        <v>32418.700000000012</v>
      </c>
      <c r="BW26" s="142">
        <v>1879.1999999999971</v>
      </c>
      <c r="BX26" s="142">
        <v>29361.399999999965</v>
      </c>
      <c r="BY26" s="142">
        <v>5005.0999999999913</v>
      </c>
      <c r="BZ26" s="142">
        <v>2760.8999999999978</v>
      </c>
      <c r="CA26" s="142">
        <v>1267.2000000000007</v>
      </c>
      <c r="CB26" s="142">
        <v>977</v>
      </c>
      <c r="CC26" s="142">
        <v>50</v>
      </c>
      <c r="CD26" s="142">
        <v>161081.39999999991</v>
      </c>
      <c r="CE26" s="142">
        <v>140155.30000000005</v>
      </c>
      <c r="CF26" s="142">
        <v>51997.600000000093</v>
      </c>
      <c r="CG26" s="142">
        <v>43065.600000000035</v>
      </c>
      <c r="CH26" s="142">
        <v>8932</v>
      </c>
      <c r="CI26" s="142">
        <v>9951.3000000000029</v>
      </c>
      <c r="CJ26" s="142">
        <v>61471.199999999953</v>
      </c>
      <c r="CK26" s="142">
        <v>29249</v>
      </c>
      <c r="CL26" s="142">
        <v>32078.299999999988</v>
      </c>
      <c r="CM26" s="142">
        <v>132</v>
      </c>
      <c r="CN26" s="142">
        <v>11.900000000000091</v>
      </c>
      <c r="CO26" s="142">
        <v>16735.200000000012</v>
      </c>
      <c r="CP26" s="142">
        <v>7889.2000000000116</v>
      </c>
      <c r="CQ26" s="142">
        <v>8846</v>
      </c>
      <c r="CR26" s="142">
        <v>20926.100000000006</v>
      </c>
      <c r="CS26" s="142">
        <v>4233.0999999999985</v>
      </c>
      <c r="CT26" s="142">
        <v>16693</v>
      </c>
      <c r="CU26" s="142">
        <v>217.39999999999998</v>
      </c>
      <c r="CV26" s="142">
        <v>16370.5</v>
      </c>
      <c r="CW26" s="142">
        <v>14.099999999999994</v>
      </c>
      <c r="CX26" s="142">
        <v>91</v>
      </c>
      <c r="CY26" s="142">
        <v>0</v>
      </c>
      <c r="CZ26" s="142">
        <v>0</v>
      </c>
      <c r="DA26" s="142">
        <v>23501.300000000047</v>
      </c>
      <c r="DB26" s="142">
        <v>27642.199999999953</v>
      </c>
      <c r="DC26" s="142">
        <v>6766.1000000000931</v>
      </c>
      <c r="DD26" s="142">
        <v>4.8971690000000012E-2</v>
      </c>
      <c r="DE26" s="142">
        <v>0</v>
      </c>
      <c r="DF26" s="142">
        <v>0</v>
      </c>
      <c r="DG26" s="142">
        <v>0</v>
      </c>
      <c r="DH26" s="142">
        <v>0</v>
      </c>
    </row>
    <row r="27" spans="2:112" x14ac:dyDescent="0.25">
      <c r="B27" s="140">
        <v>2007</v>
      </c>
      <c r="C27" s="140">
        <v>12</v>
      </c>
      <c r="D27" s="140" t="s">
        <v>522</v>
      </c>
      <c r="E27" s="147">
        <v>39417</v>
      </c>
      <c r="F27" s="142">
        <v>2104701.81</v>
      </c>
      <c r="G27" s="142">
        <v>2104451.91</v>
      </c>
      <c r="H27" s="142">
        <v>2028942.3</v>
      </c>
      <c r="I27" s="142">
        <v>681401.7</v>
      </c>
      <c r="J27" s="142">
        <v>134576</v>
      </c>
      <c r="K27" s="142">
        <v>2432</v>
      </c>
      <c r="L27" s="142">
        <v>410802.9</v>
      </c>
      <c r="M27" s="142">
        <v>133590.79999999999</v>
      </c>
      <c r="N27" s="142">
        <v>531551.80000000005</v>
      </c>
      <c r="O27" s="142">
        <v>387047.6</v>
      </c>
      <c r="P27" s="142">
        <v>20052.3</v>
      </c>
      <c r="Q27" s="142">
        <v>408888.9</v>
      </c>
      <c r="R27" s="142">
        <v>75509.61</v>
      </c>
      <c r="S27" s="142">
        <v>37946.400000000001</v>
      </c>
      <c r="T27" s="142">
        <v>19383.2</v>
      </c>
      <c r="U27" s="142">
        <v>18180.009999999998</v>
      </c>
      <c r="V27" s="142">
        <v>249.9</v>
      </c>
      <c r="W27" s="142">
        <v>2027132.6</v>
      </c>
      <c r="X27" s="142">
        <v>1850496.1</v>
      </c>
      <c r="Y27" s="142">
        <v>713476.9</v>
      </c>
      <c r="Z27" s="142">
        <v>600690.19999999995</v>
      </c>
      <c r="AA27" s="142">
        <v>112786.7</v>
      </c>
      <c r="AB27" s="142">
        <v>72614.899999999994</v>
      </c>
      <c r="AC27" s="142">
        <v>644762</v>
      </c>
      <c r="AD27" s="142">
        <v>347219.3</v>
      </c>
      <c r="AE27" s="142">
        <v>291566.40000000002</v>
      </c>
      <c r="AF27" s="142">
        <v>2497.9</v>
      </c>
      <c r="AG27" s="142">
        <v>3478.4</v>
      </c>
      <c r="AH27" s="142">
        <v>419642.3</v>
      </c>
      <c r="AI27" s="142">
        <v>331663.8</v>
      </c>
      <c r="AJ27" s="142">
        <v>87978.5</v>
      </c>
      <c r="AK27" s="142">
        <v>176636.5</v>
      </c>
      <c r="AL27" s="142">
        <v>40174.199999999997</v>
      </c>
      <c r="AM27" s="142">
        <v>136462.29999999999</v>
      </c>
      <c r="AN27" s="142">
        <v>667.9</v>
      </c>
      <c r="AO27" s="142">
        <v>134515.1</v>
      </c>
      <c r="AP27" s="142">
        <v>84.5</v>
      </c>
      <c r="AQ27" s="142">
        <v>1194.8</v>
      </c>
      <c r="AR27" s="142">
        <v>0</v>
      </c>
      <c r="AS27" s="142">
        <v>0</v>
      </c>
      <c r="AT27" s="142">
        <v>497211.51</v>
      </c>
      <c r="AU27" s="142">
        <v>253955.81000000006</v>
      </c>
      <c r="AV27" s="142">
        <v>77569.209999999963</v>
      </c>
      <c r="AW27" s="142">
        <v>0.56143052000000004</v>
      </c>
      <c r="AX27" s="142">
        <v>0</v>
      </c>
      <c r="AY27" s="142">
        <v>0</v>
      </c>
      <c r="AZ27" s="142">
        <v>0</v>
      </c>
      <c r="BA27" s="142">
        <v>0</v>
      </c>
      <c r="BB27" s="142">
        <v>138163.50774802902</v>
      </c>
      <c r="BC27" s="142">
        <v>4340390</v>
      </c>
      <c r="BI27" s="140">
        <v>2007</v>
      </c>
      <c r="BJ27" s="140">
        <v>12</v>
      </c>
      <c r="BK27" s="140" t="s">
        <v>522</v>
      </c>
      <c r="BL27" s="147">
        <v>39417</v>
      </c>
      <c r="BM27" s="142">
        <v>291327</v>
      </c>
      <c r="BN27" s="142">
        <v>291286.00000000023</v>
      </c>
      <c r="BO27" s="142">
        <v>283988.40000000014</v>
      </c>
      <c r="BP27" s="142">
        <v>65467.099999999977</v>
      </c>
      <c r="BQ27" s="142">
        <v>13188.100000000006</v>
      </c>
      <c r="BR27" s="142">
        <v>-903.80000000000018</v>
      </c>
      <c r="BS27" s="142">
        <v>37642.400000000023</v>
      </c>
      <c r="BT27" s="142">
        <v>15540.399999999994</v>
      </c>
      <c r="BU27" s="142">
        <v>114933.70000000007</v>
      </c>
      <c r="BV27" s="142">
        <v>50104.099999999977</v>
      </c>
      <c r="BW27" s="142">
        <v>1626.2000000000007</v>
      </c>
      <c r="BX27" s="142">
        <v>51857.300000000047</v>
      </c>
      <c r="BY27" s="142">
        <v>7297.6000000000058</v>
      </c>
      <c r="BZ27" s="142">
        <v>3378.7000000000044</v>
      </c>
      <c r="CA27" s="142">
        <v>3547.2000000000007</v>
      </c>
      <c r="CB27" s="142">
        <v>371.69999999999709</v>
      </c>
      <c r="CC27" s="142">
        <v>41</v>
      </c>
      <c r="CD27" s="142">
        <v>241553.60000000009</v>
      </c>
      <c r="CE27" s="142">
        <v>202877.60000000009</v>
      </c>
      <c r="CF27" s="142">
        <v>94230.599999999977</v>
      </c>
      <c r="CG27" s="142">
        <v>84596.499999999942</v>
      </c>
      <c r="CH27" s="142">
        <v>9634.0999999999913</v>
      </c>
      <c r="CI27" s="142">
        <v>15691.499999999993</v>
      </c>
      <c r="CJ27" s="142">
        <v>81950.900000000023</v>
      </c>
      <c r="CK27" s="142">
        <v>52169.599999999977</v>
      </c>
      <c r="CL27" s="142">
        <v>29114.300000000047</v>
      </c>
      <c r="CM27" s="142">
        <v>127.90000000000009</v>
      </c>
      <c r="CN27" s="142">
        <v>539.09999999999991</v>
      </c>
      <c r="CO27" s="142">
        <v>11004.599999999977</v>
      </c>
      <c r="CP27" s="142">
        <v>10569.899999999965</v>
      </c>
      <c r="CQ27" s="142">
        <v>434.69999999999709</v>
      </c>
      <c r="CR27" s="142">
        <v>38676</v>
      </c>
      <c r="CS27" s="142">
        <v>12766.699999999997</v>
      </c>
      <c r="CT27" s="142">
        <v>25909.299999999988</v>
      </c>
      <c r="CU27" s="142">
        <v>332.5</v>
      </c>
      <c r="CV27" s="142">
        <v>25269.5</v>
      </c>
      <c r="CW27" s="142">
        <v>0</v>
      </c>
      <c r="CX27" s="142">
        <v>307.29999999999995</v>
      </c>
      <c r="CY27" s="142">
        <v>0</v>
      </c>
      <c r="CZ27" s="142">
        <v>0</v>
      </c>
      <c r="DA27" s="142">
        <v>60778</v>
      </c>
      <c r="DB27" s="142">
        <v>88408.40000000014</v>
      </c>
      <c r="DC27" s="142">
        <v>49773.399999999907</v>
      </c>
      <c r="DD27" s="142">
        <v>0.36024997000000003</v>
      </c>
      <c r="DE27" s="142">
        <v>0</v>
      </c>
      <c r="DF27" s="142">
        <v>0</v>
      </c>
      <c r="DG27" s="142">
        <v>0</v>
      </c>
      <c r="DH27" s="142">
        <v>0</v>
      </c>
    </row>
    <row r="28" spans="2:112" x14ac:dyDescent="0.25">
      <c r="B28" s="140">
        <v>2008</v>
      </c>
      <c r="C28" s="140">
        <v>1</v>
      </c>
      <c r="D28" s="140" t="s">
        <v>523</v>
      </c>
      <c r="E28" s="147">
        <v>39448</v>
      </c>
      <c r="F28" s="142">
        <v>198294.9</v>
      </c>
      <c r="G28" s="142">
        <v>198294.9</v>
      </c>
      <c r="H28" s="142">
        <v>192888.7</v>
      </c>
      <c r="I28" s="142">
        <v>64382.2</v>
      </c>
      <c r="J28" s="142">
        <v>11724.7</v>
      </c>
      <c r="K28" s="142">
        <v>1298.3</v>
      </c>
      <c r="L28" s="142">
        <v>38800.5</v>
      </c>
      <c r="M28" s="142">
        <v>12558.7</v>
      </c>
      <c r="N28" s="142">
        <v>37066.400000000001</v>
      </c>
      <c r="O28" s="142">
        <v>43237.9</v>
      </c>
      <c r="P28" s="142">
        <v>2294.8000000000002</v>
      </c>
      <c r="Q28" s="142">
        <v>45907.4</v>
      </c>
      <c r="R28" s="142">
        <v>5406.2000000000007</v>
      </c>
      <c r="S28" s="142">
        <v>3628.5</v>
      </c>
      <c r="T28" s="142">
        <v>1729.1</v>
      </c>
      <c r="U28" s="142">
        <v>48.6</v>
      </c>
      <c r="V28" s="142">
        <v>0</v>
      </c>
      <c r="W28" s="142">
        <v>205250.9</v>
      </c>
      <c r="X28" s="142">
        <v>203541.8</v>
      </c>
      <c r="Y28" s="142">
        <v>91720</v>
      </c>
      <c r="Z28" s="142">
        <v>84738.5</v>
      </c>
      <c r="AA28" s="142">
        <v>6981.5</v>
      </c>
      <c r="AB28" s="142">
        <v>854.3</v>
      </c>
      <c r="AC28" s="142">
        <v>64765.2</v>
      </c>
      <c r="AD28" s="142">
        <v>26202.7</v>
      </c>
      <c r="AE28" s="142">
        <v>37573.9</v>
      </c>
      <c r="AF28" s="142">
        <v>988.6</v>
      </c>
      <c r="AG28" s="142">
        <v>0</v>
      </c>
      <c r="AH28" s="142">
        <v>46202.3</v>
      </c>
      <c r="AI28" s="142">
        <v>24625.1</v>
      </c>
      <c r="AJ28" s="142">
        <v>21577.200000000001</v>
      </c>
      <c r="AK28" s="142">
        <v>1709.1</v>
      </c>
      <c r="AL28" s="142">
        <v>1033.5999999999999</v>
      </c>
      <c r="AM28" s="142">
        <v>675.5</v>
      </c>
      <c r="AN28" s="142">
        <v>5</v>
      </c>
      <c r="AO28" s="142">
        <v>472.8</v>
      </c>
      <c r="AP28" s="142">
        <v>0</v>
      </c>
      <c r="AQ28" s="142">
        <v>197.7</v>
      </c>
      <c r="AR28" s="142">
        <v>0</v>
      </c>
      <c r="AS28" s="142">
        <v>0</v>
      </c>
      <c r="AT28" s="142">
        <v>39246.300000000017</v>
      </c>
      <c r="AU28" s="142">
        <v>-5246.8999999999942</v>
      </c>
      <c r="AV28" s="142">
        <v>-6956</v>
      </c>
      <c r="AW28" s="142">
        <v>-4.3179189999999999E-2</v>
      </c>
      <c r="AX28" s="142">
        <v>0</v>
      </c>
      <c r="AY28" s="142">
        <v>0</v>
      </c>
      <c r="AZ28" s="142">
        <v>0</v>
      </c>
      <c r="BA28" s="142">
        <v>0</v>
      </c>
      <c r="BB28" s="142">
        <v>161096.12060809848</v>
      </c>
      <c r="BC28" s="142">
        <v>4404090</v>
      </c>
      <c r="BI28" s="140">
        <v>2008</v>
      </c>
      <c r="BJ28" s="140">
        <v>1</v>
      </c>
      <c r="BK28" s="140" t="s">
        <v>523</v>
      </c>
      <c r="BL28" s="147">
        <v>39448</v>
      </c>
      <c r="BM28" s="142">
        <v>198294.9</v>
      </c>
      <c r="BN28" s="142">
        <v>198294.9</v>
      </c>
      <c r="BO28" s="142">
        <v>192888.7</v>
      </c>
      <c r="BP28" s="142">
        <v>64382.2</v>
      </c>
      <c r="BQ28" s="142">
        <v>11724.7</v>
      </c>
      <c r="BR28" s="142">
        <v>1298.3</v>
      </c>
      <c r="BS28" s="142">
        <v>38800.5</v>
      </c>
      <c r="BT28" s="142">
        <v>12558.7</v>
      </c>
      <c r="BU28" s="142">
        <v>37066.400000000001</v>
      </c>
      <c r="BV28" s="142">
        <v>43237.9</v>
      </c>
      <c r="BW28" s="142">
        <v>2294.8000000000002</v>
      </c>
      <c r="BX28" s="142">
        <v>45907.4</v>
      </c>
      <c r="BY28" s="142">
        <v>5406.2000000000007</v>
      </c>
      <c r="BZ28" s="142">
        <v>3628.5</v>
      </c>
      <c r="CA28" s="142">
        <v>1729.1</v>
      </c>
      <c r="CB28" s="142">
        <v>48.6</v>
      </c>
      <c r="CC28" s="142">
        <v>0</v>
      </c>
      <c r="CD28" s="142">
        <v>205250.9</v>
      </c>
      <c r="CE28" s="142">
        <v>203541.8</v>
      </c>
      <c r="CF28" s="142">
        <v>91720</v>
      </c>
      <c r="CG28" s="142">
        <v>84738.5</v>
      </c>
      <c r="CH28" s="142">
        <v>6981.5</v>
      </c>
      <c r="CI28" s="142">
        <v>854.3</v>
      </c>
      <c r="CJ28" s="142">
        <v>64765.2</v>
      </c>
      <c r="CK28" s="142">
        <v>26202.7</v>
      </c>
      <c r="CL28" s="142">
        <v>37573.9</v>
      </c>
      <c r="CM28" s="142">
        <v>988.6</v>
      </c>
      <c r="CN28" s="142">
        <v>0</v>
      </c>
      <c r="CO28" s="142">
        <v>46202.3</v>
      </c>
      <c r="CP28" s="142">
        <v>24625.1</v>
      </c>
      <c r="CQ28" s="142">
        <v>21577.200000000001</v>
      </c>
      <c r="CR28" s="142">
        <v>1709.1</v>
      </c>
      <c r="CS28" s="142">
        <v>1033.5999999999999</v>
      </c>
      <c r="CT28" s="142">
        <v>675.5</v>
      </c>
      <c r="CU28" s="142">
        <v>5</v>
      </c>
      <c r="CV28" s="142">
        <v>472.8</v>
      </c>
      <c r="CW28" s="142">
        <v>0</v>
      </c>
      <c r="CX28" s="142">
        <v>197.7</v>
      </c>
      <c r="CY28" s="142">
        <v>0</v>
      </c>
      <c r="CZ28" s="142">
        <v>0</v>
      </c>
      <c r="DA28" s="142">
        <v>39246.300000000017</v>
      </c>
      <c r="DB28" s="142">
        <v>-5246.8999999999942</v>
      </c>
      <c r="DC28" s="142">
        <v>-6956</v>
      </c>
      <c r="DD28" s="142">
        <v>-4.3179189999999999E-2</v>
      </c>
      <c r="DE28" s="142">
        <v>0</v>
      </c>
      <c r="DF28" s="142">
        <v>0</v>
      </c>
      <c r="DG28" s="142">
        <v>0</v>
      </c>
      <c r="DH28" s="142">
        <v>0</v>
      </c>
    </row>
    <row r="29" spans="2:112" x14ac:dyDescent="0.25">
      <c r="B29" s="140">
        <v>2008</v>
      </c>
      <c r="C29" s="140">
        <v>2</v>
      </c>
      <c r="D29" s="140" t="s">
        <v>524</v>
      </c>
      <c r="E29" s="147">
        <v>39479</v>
      </c>
      <c r="F29" s="142">
        <v>369305.3</v>
      </c>
      <c r="G29" s="142">
        <v>369265.3</v>
      </c>
      <c r="H29" s="142">
        <v>359310.1</v>
      </c>
      <c r="I29" s="142">
        <v>126450.5</v>
      </c>
      <c r="J29" s="142">
        <v>22906.799999999999</v>
      </c>
      <c r="K29" s="142">
        <v>1525</v>
      </c>
      <c r="L29" s="142">
        <v>76586.5</v>
      </c>
      <c r="M29" s="142">
        <v>25432.2</v>
      </c>
      <c r="N29" s="142">
        <v>63886.2</v>
      </c>
      <c r="O29" s="142">
        <v>79241</v>
      </c>
      <c r="P29" s="142">
        <v>4069.6</v>
      </c>
      <c r="Q29" s="142">
        <v>85662.8</v>
      </c>
      <c r="R29" s="142">
        <v>9955.1999999999989</v>
      </c>
      <c r="S29" s="142">
        <v>6824</v>
      </c>
      <c r="T29" s="142">
        <v>2440.3000000000002</v>
      </c>
      <c r="U29" s="142">
        <v>690.9</v>
      </c>
      <c r="V29" s="142">
        <v>40</v>
      </c>
      <c r="W29" s="142">
        <v>355854.6</v>
      </c>
      <c r="X29" s="142">
        <v>344462.5</v>
      </c>
      <c r="Y29" s="142">
        <v>146960.9</v>
      </c>
      <c r="Z29" s="142">
        <v>129059.5</v>
      </c>
      <c r="AA29" s="142">
        <v>17901.400000000001</v>
      </c>
      <c r="AB29" s="142">
        <v>4932.6000000000004</v>
      </c>
      <c r="AC29" s="142">
        <v>126994.7</v>
      </c>
      <c r="AD29" s="142">
        <v>58030.8</v>
      </c>
      <c r="AE29" s="142">
        <v>67333.899999999994</v>
      </c>
      <c r="AF29" s="142">
        <v>1118</v>
      </c>
      <c r="AG29" s="142">
        <v>512</v>
      </c>
      <c r="AH29" s="142">
        <v>65574.3</v>
      </c>
      <c r="AI29" s="142">
        <v>38201.699999999997</v>
      </c>
      <c r="AJ29" s="142">
        <v>27372.6</v>
      </c>
      <c r="AK29" s="142">
        <v>11392.1</v>
      </c>
      <c r="AL29" s="142">
        <v>3001.6</v>
      </c>
      <c r="AM29" s="142">
        <v>8390.5</v>
      </c>
      <c r="AN29" s="142">
        <v>10</v>
      </c>
      <c r="AO29" s="142">
        <v>7905.9</v>
      </c>
      <c r="AP29" s="142">
        <v>0</v>
      </c>
      <c r="AQ29" s="142">
        <v>474.6</v>
      </c>
      <c r="AR29" s="142">
        <v>0</v>
      </c>
      <c r="AS29" s="142">
        <v>0</v>
      </c>
      <c r="AT29" s="142">
        <v>79025</v>
      </c>
      <c r="AU29" s="142">
        <v>24802.799999999988</v>
      </c>
      <c r="AV29" s="142">
        <v>13450.700000000012</v>
      </c>
      <c r="AW29" s="142">
        <v>8.3494869999999999E-2</v>
      </c>
      <c r="AX29" s="142">
        <v>0</v>
      </c>
      <c r="AY29" s="142">
        <v>0</v>
      </c>
      <c r="AZ29" s="142">
        <v>0</v>
      </c>
      <c r="BA29" s="142">
        <v>0</v>
      </c>
      <c r="BB29" s="142">
        <v>161096.12482778897</v>
      </c>
      <c r="BC29" s="142">
        <v>4404090</v>
      </c>
      <c r="BI29" s="140">
        <v>2008</v>
      </c>
      <c r="BJ29" s="140">
        <v>2</v>
      </c>
      <c r="BK29" s="140" t="s">
        <v>524</v>
      </c>
      <c r="BL29" s="147">
        <v>39479</v>
      </c>
      <c r="BM29" s="142">
        <v>171010.4</v>
      </c>
      <c r="BN29" s="142">
        <v>170970.4</v>
      </c>
      <c r="BO29" s="142">
        <v>166421.39999999997</v>
      </c>
      <c r="BP29" s="142">
        <v>62068.3</v>
      </c>
      <c r="BQ29" s="142">
        <v>11182.099999999999</v>
      </c>
      <c r="BR29" s="142">
        <v>226.70000000000005</v>
      </c>
      <c r="BS29" s="142">
        <v>37786</v>
      </c>
      <c r="BT29" s="142">
        <v>12873.5</v>
      </c>
      <c r="BU29" s="142">
        <v>26819.799999999996</v>
      </c>
      <c r="BV29" s="142">
        <v>36003.1</v>
      </c>
      <c r="BW29" s="142">
        <v>1774.7999999999997</v>
      </c>
      <c r="BX29" s="142">
        <v>39755.4</v>
      </c>
      <c r="BY29" s="142">
        <v>4548.9999999999982</v>
      </c>
      <c r="BZ29" s="142">
        <v>3195.5</v>
      </c>
      <c r="CA29" s="142">
        <v>711.20000000000027</v>
      </c>
      <c r="CB29" s="142">
        <v>642.29999999999995</v>
      </c>
      <c r="CC29" s="142">
        <v>40</v>
      </c>
      <c r="CD29" s="142">
        <v>150603.69999999998</v>
      </c>
      <c r="CE29" s="142">
        <v>140920.70000000001</v>
      </c>
      <c r="CF29" s="142">
        <v>55240.899999999994</v>
      </c>
      <c r="CG29" s="142">
        <v>44321</v>
      </c>
      <c r="CH29" s="142">
        <v>10919.900000000001</v>
      </c>
      <c r="CI29" s="142">
        <v>4078.3</v>
      </c>
      <c r="CJ29" s="142">
        <v>62229.5</v>
      </c>
      <c r="CK29" s="142">
        <v>31828.100000000002</v>
      </c>
      <c r="CL29" s="142">
        <v>29759.999999999993</v>
      </c>
      <c r="CM29" s="142">
        <v>129.39999999999998</v>
      </c>
      <c r="CN29" s="142">
        <v>512</v>
      </c>
      <c r="CO29" s="142">
        <v>19372</v>
      </c>
      <c r="CP29" s="142">
        <v>13576.599999999999</v>
      </c>
      <c r="CQ29" s="142">
        <v>5795.3999999999978</v>
      </c>
      <c r="CR29" s="142">
        <v>9683</v>
      </c>
      <c r="CS29" s="142">
        <v>1968</v>
      </c>
      <c r="CT29" s="142">
        <v>7715</v>
      </c>
      <c r="CU29" s="142">
        <v>5</v>
      </c>
      <c r="CV29" s="142">
        <v>7433.0999999999995</v>
      </c>
      <c r="CW29" s="142">
        <v>0</v>
      </c>
      <c r="CX29" s="142">
        <v>276.90000000000003</v>
      </c>
      <c r="CY29" s="142">
        <v>0</v>
      </c>
      <c r="CZ29" s="142">
        <v>0</v>
      </c>
      <c r="DA29" s="142">
        <v>39778.699999999983</v>
      </c>
      <c r="DB29" s="142">
        <v>30049.699999999983</v>
      </c>
      <c r="DC29" s="142">
        <v>20406.700000000012</v>
      </c>
      <c r="DD29" s="142">
        <v>0.12667406</v>
      </c>
      <c r="DE29" s="142">
        <v>0</v>
      </c>
      <c r="DF29" s="142">
        <v>0</v>
      </c>
      <c r="DG29" s="142">
        <v>0</v>
      </c>
      <c r="DH29" s="142">
        <v>0</v>
      </c>
    </row>
    <row r="30" spans="2:112" x14ac:dyDescent="0.25">
      <c r="B30" s="140">
        <v>2008</v>
      </c>
      <c r="C30" s="140">
        <v>3</v>
      </c>
      <c r="D30" s="140" t="s">
        <v>525</v>
      </c>
      <c r="E30" s="147">
        <v>39508</v>
      </c>
      <c r="F30" s="142">
        <v>623034.5</v>
      </c>
      <c r="G30" s="142">
        <v>622994.5</v>
      </c>
      <c r="H30" s="142">
        <v>607142.30000000005</v>
      </c>
      <c r="I30" s="142">
        <v>184239.09999999998</v>
      </c>
      <c r="J30" s="142">
        <v>33117.4</v>
      </c>
      <c r="K30" s="142">
        <v>1834.8</v>
      </c>
      <c r="L30" s="142">
        <v>110962.7</v>
      </c>
      <c r="M30" s="142">
        <v>38324.199999999997</v>
      </c>
      <c r="N30" s="142">
        <v>180736.2</v>
      </c>
      <c r="O30" s="142">
        <v>114473.1</v>
      </c>
      <c r="P30" s="142">
        <v>5793.7</v>
      </c>
      <c r="Q30" s="142">
        <v>121900.2</v>
      </c>
      <c r="R30" s="142">
        <v>15852.199999999999</v>
      </c>
      <c r="S30" s="142">
        <v>10200.9</v>
      </c>
      <c r="T30" s="142">
        <v>3005.9</v>
      </c>
      <c r="U30" s="142">
        <v>2645.4</v>
      </c>
      <c r="V30" s="142">
        <v>40</v>
      </c>
      <c r="W30" s="142">
        <v>577857</v>
      </c>
      <c r="X30" s="142">
        <v>546614.9</v>
      </c>
      <c r="Y30" s="142">
        <v>205918.3</v>
      </c>
      <c r="Z30" s="142">
        <v>179161.2</v>
      </c>
      <c r="AA30" s="142">
        <v>26757.1</v>
      </c>
      <c r="AB30" s="142">
        <v>9619.1</v>
      </c>
      <c r="AC30" s="142">
        <v>185292.7</v>
      </c>
      <c r="AD30" s="142">
        <v>87801.5</v>
      </c>
      <c r="AE30" s="142">
        <v>95316.7</v>
      </c>
      <c r="AF30" s="142">
        <v>1296.0999999999999</v>
      </c>
      <c r="AG30" s="142">
        <v>878.4</v>
      </c>
      <c r="AH30" s="142">
        <v>145784.79999999999</v>
      </c>
      <c r="AI30" s="142">
        <v>113464.4</v>
      </c>
      <c r="AJ30" s="142">
        <v>32320.400000000001</v>
      </c>
      <c r="AK30" s="142">
        <v>31242.1</v>
      </c>
      <c r="AL30" s="142">
        <v>5674.8</v>
      </c>
      <c r="AM30" s="142">
        <v>25567.3</v>
      </c>
      <c r="AN30" s="142">
        <v>159</v>
      </c>
      <c r="AO30" s="142">
        <v>24733.5</v>
      </c>
      <c r="AP30" s="142">
        <v>21.3</v>
      </c>
      <c r="AQ30" s="142">
        <v>653.5</v>
      </c>
      <c r="AR30" s="142">
        <v>0</v>
      </c>
      <c r="AS30" s="142">
        <v>0</v>
      </c>
      <c r="AT30" s="142">
        <v>190962.3</v>
      </c>
      <c r="AU30" s="142">
        <v>76379.599999999977</v>
      </c>
      <c r="AV30" s="142">
        <v>45177.5</v>
      </c>
      <c r="AW30" s="142">
        <v>0.28043815999999999</v>
      </c>
      <c r="AX30" s="142">
        <v>0</v>
      </c>
      <c r="AY30" s="142">
        <v>0</v>
      </c>
      <c r="AZ30" s="142">
        <v>0</v>
      </c>
      <c r="BA30" s="142">
        <v>0</v>
      </c>
      <c r="BB30" s="142">
        <v>161096.12186872144</v>
      </c>
      <c r="BC30" s="142">
        <v>4404090</v>
      </c>
      <c r="BI30" s="140">
        <v>2008</v>
      </c>
      <c r="BJ30" s="140">
        <v>3</v>
      </c>
      <c r="BK30" s="140" t="s">
        <v>525</v>
      </c>
      <c r="BL30" s="147">
        <v>39508</v>
      </c>
      <c r="BM30" s="142">
        <v>253729.2</v>
      </c>
      <c r="BN30" s="142">
        <v>253729.2</v>
      </c>
      <c r="BO30" s="142">
        <v>247832.20000000007</v>
      </c>
      <c r="BP30" s="142">
        <v>57788.599999999977</v>
      </c>
      <c r="BQ30" s="142">
        <v>10210.600000000002</v>
      </c>
      <c r="BR30" s="142">
        <v>309.79999999999995</v>
      </c>
      <c r="BS30" s="142">
        <v>34376.199999999997</v>
      </c>
      <c r="BT30" s="142">
        <v>12891.999999999996</v>
      </c>
      <c r="BU30" s="142">
        <v>116850.00000000001</v>
      </c>
      <c r="BV30" s="142">
        <v>35232.100000000006</v>
      </c>
      <c r="BW30" s="142">
        <v>1724.1</v>
      </c>
      <c r="BX30" s="142">
        <v>36237.399999999994</v>
      </c>
      <c r="BY30" s="142">
        <v>5897</v>
      </c>
      <c r="BZ30" s="142">
        <v>3376.8999999999996</v>
      </c>
      <c r="CA30" s="142">
        <v>565.59999999999991</v>
      </c>
      <c r="CB30" s="142">
        <v>1954.5</v>
      </c>
      <c r="CC30" s="142">
        <v>0</v>
      </c>
      <c r="CD30" s="142">
        <v>222002.40000000002</v>
      </c>
      <c r="CE30" s="142">
        <v>202152.40000000002</v>
      </c>
      <c r="CF30" s="142">
        <v>58957.399999999994</v>
      </c>
      <c r="CG30" s="142">
        <v>50101.700000000012</v>
      </c>
      <c r="CH30" s="142">
        <v>8855.6999999999971</v>
      </c>
      <c r="CI30" s="142">
        <v>4686.5</v>
      </c>
      <c r="CJ30" s="142">
        <v>58298.000000000015</v>
      </c>
      <c r="CK30" s="142">
        <v>29770.699999999997</v>
      </c>
      <c r="CL30" s="142">
        <v>27982.800000000003</v>
      </c>
      <c r="CM30" s="142">
        <v>178.09999999999991</v>
      </c>
      <c r="CN30" s="142">
        <v>366.4</v>
      </c>
      <c r="CO30" s="142">
        <v>80210.499999999985</v>
      </c>
      <c r="CP30" s="142">
        <v>75262.7</v>
      </c>
      <c r="CQ30" s="142">
        <v>4947.8000000000029</v>
      </c>
      <c r="CR30" s="142">
        <v>19850</v>
      </c>
      <c r="CS30" s="142">
        <v>2673.2000000000003</v>
      </c>
      <c r="CT30" s="142">
        <v>17176.8</v>
      </c>
      <c r="CU30" s="142">
        <v>149</v>
      </c>
      <c r="CV30" s="142">
        <v>16827.599999999999</v>
      </c>
      <c r="CW30" s="142">
        <v>21.3</v>
      </c>
      <c r="CX30" s="142">
        <v>178.89999999999998</v>
      </c>
      <c r="CY30" s="142">
        <v>0</v>
      </c>
      <c r="CZ30" s="142">
        <v>0</v>
      </c>
      <c r="DA30" s="142">
        <v>111937.29999999999</v>
      </c>
      <c r="DB30" s="142">
        <v>51576.799999999988</v>
      </c>
      <c r="DC30" s="142">
        <v>31726.799999999988</v>
      </c>
      <c r="DD30" s="142">
        <v>0.19694328999999999</v>
      </c>
      <c r="DE30" s="142">
        <v>0</v>
      </c>
      <c r="DF30" s="142">
        <v>0</v>
      </c>
      <c r="DG30" s="142">
        <v>0</v>
      </c>
      <c r="DH30" s="142">
        <v>0</v>
      </c>
    </row>
    <row r="31" spans="2:112" x14ac:dyDescent="0.25">
      <c r="B31" s="140">
        <v>2008</v>
      </c>
      <c r="C31" s="140">
        <v>4</v>
      </c>
      <c r="D31" s="140" t="s">
        <v>526</v>
      </c>
      <c r="E31" s="147">
        <v>39539</v>
      </c>
      <c r="F31" s="142">
        <v>849091.2</v>
      </c>
      <c r="G31" s="142">
        <v>849045.2</v>
      </c>
      <c r="H31" s="142">
        <v>828493.9</v>
      </c>
      <c r="I31" s="142">
        <v>252175.60000000003</v>
      </c>
      <c r="J31" s="142">
        <v>45472.6</v>
      </c>
      <c r="K31" s="142">
        <v>2154.1</v>
      </c>
      <c r="L31" s="142">
        <v>152389.20000000001</v>
      </c>
      <c r="M31" s="142">
        <v>52159.7</v>
      </c>
      <c r="N31" s="142">
        <v>247689</v>
      </c>
      <c r="O31" s="142">
        <v>153183.9</v>
      </c>
      <c r="P31" s="142">
        <v>7825.2</v>
      </c>
      <c r="Q31" s="142">
        <v>167620.20000000001</v>
      </c>
      <c r="R31" s="142">
        <v>20551.3</v>
      </c>
      <c r="S31" s="142">
        <v>13935.7</v>
      </c>
      <c r="T31" s="142">
        <v>3729</v>
      </c>
      <c r="U31" s="142">
        <v>2886.6</v>
      </c>
      <c r="V31" s="142">
        <v>46</v>
      </c>
      <c r="W31" s="142">
        <v>747868.6</v>
      </c>
      <c r="X31" s="142">
        <v>678027.8</v>
      </c>
      <c r="Y31" s="142">
        <v>263801.5</v>
      </c>
      <c r="Z31" s="142">
        <v>224463.3</v>
      </c>
      <c r="AA31" s="142">
        <v>39338.199999999997</v>
      </c>
      <c r="AB31" s="142">
        <v>15961.2</v>
      </c>
      <c r="AC31" s="142">
        <v>246069.2</v>
      </c>
      <c r="AD31" s="142">
        <v>116913.1</v>
      </c>
      <c r="AE31" s="142">
        <v>126896.2</v>
      </c>
      <c r="AF31" s="142">
        <v>1381.5</v>
      </c>
      <c r="AG31" s="142">
        <v>878.4</v>
      </c>
      <c r="AH31" s="142">
        <v>152195.9</v>
      </c>
      <c r="AI31" s="142">
        <v>118238.5</v>
      </c>
      <c r="AJ31" s="142">
        <v>33957.4</v>
      </c>
      <c r="AK31" s="142">
        <v>69840.800000000003</v>
      </c>
      <c r="AL31" s="142">
        <v>9555.9</v>
      </c>
      <c r="AM31" s="142">
        <v>60284.9</v>
      </c>
      <c r="AN31" s="142">
        <v>211.9</v>
      </c>
      <c r="AO31" s="142">
        <v>59341.2</v>
      </c>
      <c r="AP31" s="142">
        <v>28.3</v>
      </c>
      <c r="AQ31" s="142">
        <v>703.5</v>
      </c>
      <c r="AR31" s="142">
        <v>0</v>
      </c>
      <c r="AS31" s="142">
        <v>0</v>
      </c>
      <c r="AT31" s="142">
        <v>253418.5</v>
      </c>
      <c r="AU31" s="142">
        <v>171017.39999999991</v>
      </c>
      <c r="AV31" s="142">
        <v>101222.59999999998</v>
      </c>
      <c r="AW31" s="142">
        <v>0.62833667000000004</v>
      </c>
      <c r="AX31" s="142">
        <v>0</v>
      </c>
      <c r="AY31" s="142">
        <v>0</v>
      </c>
      <c r="AZ31" s="142">
        <v>0</v>
      </c>
      <c r="BA31" s="142">
        <v>0</v>
      </c>
      <c r="BB31" s="142">
        <v>161096.12065136986</v>
      </c>
      <c r="BC31" s="142">
        <v>4404090</v>
      </c>
      <c r="BI31" s="140">
        <v>2008</v>
      </c>
      <c r="BJ31" s="140">
        <v>4</v>
      </c>
      <c r="BK31" s="140" t="s">
        <v>526</v>
      </c>
      <c r="BL31" s="147">
        <v>39539</v>
      </c>
      <c r="BM31" s="142">
        <v>226056.69999999995</v>
      </c>
      <c r="BN31" s="142">
        <v>226050.69999999995</v>
      </c>
      <c r="BO31" s="142">
        <v>221351.59999999998</v>
      </c>
      <c r="BP31" s="142">
        <v>67936.500000000058</v>
      </c>
      <c r="BQ31" s="142">
        <v>12355.199999999997</v>
      </c>
      <c r="BR31" s="142">
        <v>319.29999999999995</v>
      </c>
      <c r="BS31" s="142">
        <v>41426.500000000015</v>
      </c>
      <c r="BT31" s="142">
        <v>13835.5</v>
      </c>
      <c r="BU31" s="142">
        <v>66952.799999999988</v>
      </c>
      <c r="BV31" s="142">
        <v>38710.799999999988</v>
      </c>
      <c r="BW31" s="142">
        <v>2031.5</v>
      </c>
      <c r="BX31" s="142">
        <v>45720.000000000015</v>
      </c>
      <c r="BY31" s="142">
        <v>4699.1000000000004</v>
      </c>
      <c r="BZ31" s="142">
        <v>3734.8000000000011</v>
      </c>
      <c r="CA31" s="142">
        <v>723.09999999999991</v>
      </c>
      <c r="CB31" s="142">
        <v>241.19999999999982</v>
      </c>
      <c r="CC31" s="142">
        <v>6</v>
      </c>
      <c r="CD31" s="142">
        <v>170011.59999999998</v>
      </c>
      <c r="CE31" s="142">
        <v>131412.90000000002</v>
      </c>
      <c r="CF31" s="142">
        <v>57883.200000000012</v>
      </c>
      <c r="CG31" s="142">
        <v>45302.099999999977</v>
      </c>
      <c r="CH31" s="142">
        <v>12581.099999999999</v>
      </c>
      <c r="CI31" s="142">
        <v>6342.1</v>
      </c>
      <c r="CJ31" s="142">
        <v>60776.5</v>
      </c>
      <c r="CK31" s="142">
        <v>29111.600000000006</v>
      </c>
      <c r="CL31" s="142">
        <v>31579.5</v>
      </c>
      <c r="CM31" s="142">
        <v>85.400000000000091</v>
      </c>
      <c r="CN31" s="142">
        <v>0</v>
      </c>
      <c r="CO31" s="142">
        <v>6411.1000000000058</v>
      </c>
      <c r="CP31" s="142">
        <v>4774.1000000000058</v>
      </c>
      <c r="CQ31" s="142">
        <v>1637</v>
      </c>
      <c r="CR31" s="142">
        <v>38598.700000000004</v>
      </c>
      <c r="CS31" s="142">
        <v>3881.0999999999995</v>
      </c>
      <c r="CT31" s="142">
        <v>34717.600000000006</v>
      </c>
      <c r="CU31" s="142">
        <v>52.900000000000006</v>
      </c>
      <c r="CV31" s="142">
        <v>34607.699999999997</v>
      </c>
      <c r="CW31" s="142">
        <v>7</v>
      </c>
      <c r="CX31" s="142">
        <v>50</v>
      </c>
      <c r="CY31" s="142">
        <v>0</v>
      </c>
      <c r="CZ31" s="142">
        <v>0</v>
      </c>
      <c r="DA31" s="142">
        <v>62456.200000000012</v>
      </c>
      <c r="DB31" s="142">
        <v>94637.79999999993</v>
      </c>
      <c r="DC31" s="142">
        <v>56045.099999999977</v>
      </c>
      <c r="DD31" s="142">
        <v>0.34789851000000005</v>
      </c>
      <c r="DE31" s="142">
        <v>0</v>
      </c>
      <c r="DF31" s="142">
        <v>0</v>
      </c>
      <c r="DG31" s="142">
        <v>0</v>
      </c>
      <c r="DH31" s="142">
        <v>0</v>
      </c>
    </row>
    <row r="32" spans="2:112" x14ac:dyDescent="0.25">
      <c r="B32" s="140">
        <v>2008</v>
      </c>
      <c r="C32" s="140">
        <v>5</v>
      </c>
      <c r="D32" s="140" t="s">
        <v>527</v>
      </c>
      <c r="E32" s="147">
        <v>39569</v>
      </c>
      <c r="F32" s="142">
        <v>1023405.8</v>
      </c>
      <c r="G32" s="142">
        <v>1023220.8</v>
      </c>
      <c r="H32" s="142">
        <v>993436.5</v>
      </c>
      <c r="I32" s="142">
        <v>321106.09999999998</v>
      </c>
      <c r="J32" s="142">
        <v>57909.9</v>
      </c>
      <c r="K32" s="142">
        <v>2472.3000000000002</v>
      </c>
      <c r="L32" s="142">
        <v>196222.8</v>
      </c>
      <c r="M32" s="142">
        <v>64501.1</v>
      </c>
      <c r="N32" s="142">
        <v>270210.40000000002</v>
      </c>
      <c r="O32" s="142">
        <v>189094.9</v>
      </c>
      <c r="P32" s="142">
        <v>9730.2000000000007</v>
      </c>
      <c r="Q32" s="142">
        <v>203294.9</v>
      </c>
      <c r="R32" s="142">
        <v>29784.3</v>
      </c>
      <c r="S32" s="142">
        <v>17363.099999999999</v>
      </c>
      <c r="T32" s="142">
        <v>4217.2</v>
      </c>
      <c r="U32" s="142">
        <v>8204</v>
      </c>
      <c r="V32" s="142">
        <v>185</v>
      </c>
      <c r="W32" s="142">
        <v>912565.9</v>
      </c>
      <c r="X32" s="142">
        <v>833731.4</v>
      </c>
      <c r="Y32" s="142">
        <v>329378.59999999998</v>
      </c>
      <c r="Z32" s="142">
        <v>274786.09999999998</v>
      </c>
      <c r="AA32" s="142">
        <v>54592.5</v>
      </c>
      <c r="AB32" s="142">
        <v>22018.6</v>
      </c>
      <c r="AC32" s="142">
        <v>312615.09999999998</v>
      </c>
      <c r="AD32" s="142">
        <v>145958.9</v>
      </c>
      <c r="AE32" s="142">
        <v>163899.9</v>
      </c>
      <c r="AF32" s="142">
        <v>1810.1</v>
      </c>
      <c r="AG32" s="142">
        <v>946.2</v>
      </c>
      <c r="AH32" s="142">
        <v>169719.1</v>
      </c>
      <c r="AI32" s="142">
        <v>128142.6</v>
      </c>
      <c r="AJ32" s="142">
        <v>41576.5</v>
      </c>
      <c r="AK32" s="142">
        <v>78834.5</v>
      </c>
      <c r="AL32" s="142">
        <v>12013.1</v>
      </c>
      <c r="AM32" s="142">
        <v>66821.399999999994</v>
      </c>
      <c r="AN32" s="142">
        <v>259.89999999999998</v>
      </c>
      <c r="AO32" s="142">
        <v>65320</v>
      </c>
      <c r="AP32" s="142">
        <v>35.4</v>
      </c>
      <c r="AQ32" s="142">
        <v>1206.0999999999999</v>
      </c>
      <c r="AR32" s="142">
        <v>0</v>
      </c>
      <c r="AS32" s="142">
        <v>0</v>
      </c>
      <c r="AT32" s="142">
        <v>280559</v>
      </c>
      <c r="AU32" s="142">
        <v>189489.40000000002</v>
      </c>
      <c r="AV32" s="142">
        <v>110839.90000000002</v>
      </c>
      <c r="AW32" s="142">
        <v>0.68803581000000003</v>
      </c>
      <c r="AX32" s="142">
        <v>0</v>
      </c>
      <c r="AY32" s="142">
        <v>0</v>
      </c>
      <c r="AZ32" s="142">
        <v>0</v>
      </c>
      <c r="BA32" s="142">
        <v>0</v>
      </c>
      <c r="BB32" s="142">
        <v>161096.12085452359</v>
      </c>
      <c r="BC32" s="142">
        <v>4404090</v>
      </c>
      <c r="BI32" s="140">
        <v>2008</v>
      </c>
      <c r="BJ32" s="140">
        <v>5</v>
      </c>
      <c r="BK32" s="140" t="s">
        <v>527</v>
      </c>
      <c r="BL32" s="147">
        <v>39569</v>
      </c>
      <c r="BM32" s="142">
        <v>174314.60000000009</v>
      </c>
      <c r="BN32" s="142">
        <v>174175.60000000009</v>
      </c>
      <c r="BO32" s="142">
        <v>164942.59999999998</v>
      </c>
      <c r="BP32" s="142">
        <v>68930.499999999942</v>
      </c>
      <c r="BQ32" s="142">
        <v>12437.300000000003</v>
      </c>
      <c r="BR32" s="142">
        <v>318.20000000000027</v>
      </c>
      <c r="BS32" s="142">
        <v>43833.599999999977</v>
      </c>
      <c r="BT32" s="142">
        <v>12341.400000000001</v>
      </c>
      <c r="BU32" s="142">
        <v>22521.400000000023</v>
      </c>
      <c r="BV32" s="142">
        <v>35911</v>
      </c>
      <c r="BW32" s="142">
        <v>1905.0000000000009</v>
      </c>
      <c r="BX32" s="142">
        <v>35674.699999999983</v>
      </c>
      <c r="BY32" s="142">
        <v>9233</v>
      </c>
      <c r="BZ32" s="142">
        <v>3427.3999999999978</v>
      </c>
      <c r="CA32" s="142">
        <v>488.19999999999982</v>
      </c>
      <c r="CB32" s="142">
        <v>5317.4</v>
      </c>
      <c r="CC32" s="142">
        <v>139</v>
      </c>
      <c r="CD32" s="142">
        <v>164697.30000000005</v>
      </c>
      <c r="CE32" s="142">
        <v>155703.59999999998</v>
      </c>
      <c r="CF32" s="142">
        <v>65577.099999999977</v>
      </c>
      <c r="CG32" s="142">
        <v>50322.799999999988</v>
      </c>
      <c r="CH32" s="142">
        <v>15254.300000000003</v>
      </c>
      <c r="CI32" s="142">
        <v>6057.3999999999978</v>
      </c>
      <c r="CJ32" s="142">
        <v>66545.899999999965</v>
      </c>
      <c r="CK32" s="142">
        <v>29045.799999999988</v>
      </c>
      <c r="CL32" s="142">
        <v>37003.699999999997</v>
      </c>
      <c r="CM32" s="142">
        <v>428.59999999999991</v>
      </c>
      <c r="CN32" s="142">
        <v>67.800000000000068</v>
      </c>
      <c r="CO32" s="142">
        <v>17523.200000000012</v>
      </c>
      <c r="CP32" s="142">
        <v>9904.1000000000058</v>
      </c>
      <c r="CQ32" s="142">
        <v>7619.0999999999985</v>
      </c>
      <c r="CR32" s="142">
        <v>8993.6999999999971</v>
      </c>
      <c r="CS32" s="142">
        <v>2457.2000000000007</v>
      </c>
      <c r="CT32" s="142">
        <v>6536.4999999999927</v>
      </c>
      <c r="CU32" s="142">
        <v>47.999999999999972</v>
      </c>
      <c r="CV32" s="142">
        <v>5978.8000000000029</v>
      </c>
      <c r="CW32" s="142">
        <v>7.0999999999999979</v>
      </c>
      <c r="CX32" s="142">
        <v>502.59999999999991</v>
      </c>
      <c r="CY32" s="142">
        <v>0</v>
      </c>
      <c r="CZ32" s="142">
        <v>0</v>
      </c>
      <c r="DA32" s="142">
        <v>27140.5</v>
      </c>
      <c r="DB32" s="142">
        <v>18472.000000000116</v>
      </c>
      <c r="DC32" s="142">
        <v>9617.3000000000466</v>
      </c>
      <c r="DD32" s="142">
        <v>5.9699139999999984E-2</v>
      </c>
      <c r="DE32" s="142">
        <v>0</v>
      </c>
      <c r="DF32" s="142">
        <v>0</v>
      </c>
      <c r="DG32" s="142">
        <v>0</v>
      </c>
      <c r="DH32" s="142">
        <v>0</v>
      </c>
    </row>
    <row r="33" spans="2:112" x14ac:dyDescent="0.25">
      <c r="B33" s="140">
        <v>2008</v>
      </c>
      <c r="C33" s="140">
        <v>6</v>
      </c>
      <c r="D33" s="140" t="s">
        <v>528</v>
      </c>
      <c r="E33" s="147">
        <v>39600</v>
      </c>
      <c r="F33" s="142">
        <v>1214396.1000000001</v>
      </c>
      <c r="G33" s="142">
        <v>1214211.1000000001</v>
      </c>
      <c r="H33" s="142">
        <v>1173910.3</v>
      </c>
      <c r="I33" s="142">
        <v>384062</v>
      </c>
      <c r="J33" s="142">
        <v>69759</v>
      </c>
      <c r="K33" s="142">
        <v>2849.6</v>
      </c>
      <c r="L33" s="142">
        <v>235196.5</v>
      </c>
      <c r="M33" s="142">
        <v>76256.899999999994</v>
      </c>
      <c r="N33" s="142">
        <v>316716.09999999998</v>
      </c>
      <c r="O33" s="142">
        <v>224583.1</v>
      </c>
      <c r="P33" s="142">
        <v>11705.6</v>
      </c>
      <c r="Q33" s="142">
        <v>236843.5</v>
      </c>
      <c r="R33" s="142">
        <v>40300.800000000003</v>
      </c>
      <c r="S33" s="142">
        <v>20946</v>
      </c>
      <c r="T33" s="142">
        <v>5300.9</v>
      </c>
      <c r="U33" s="142">
        <v>14053.9</v>
      </c>
      <c r="V33" s="142">
        <v>185</v>
      </c>
      <c r="W33" s="142">
        <v>1081621.3999999999</v>
      </c>
      <c r="X33" s="142">
        <v>979243.8</v>
      </c>
      <c r="Y33" s="142">
        <v>396969.7</v>
      </c>
      <c r="Z33" s="142">
        <v>331536.90000000002</v>
      </c>
      <c r="AA33" s="142">
        <v>65432.800000000003</v>
      </c>
      <c r="AB33" s="142">
        <v>28643.8</v>
      </c>
      <c r="AC33" s="142">
        <v>375302.40000000002</v>
      </c>
      <c r="AD33" s="142">
        <v>175016.6</v>
      </c>
      <c r="AE33" s="142">
        <v>197140.4</v>
      </c>
      <c r="AF33" s="142">
        <v>2097.8000000000002</v>
      </c>
      <c r="AG33" s="142">
        <v>1047.5999999999999</v>
      </c>
      <c r="AH33" s="142">
        <v>178327.9</v>
      </c>
      <c r="AI33" s="142">
        <v>136155.79999999999</v>
      </c>
      <c r="AJ33" s="142">
        <v>42172.1</v>
      </c>
      <c r="AK33" s="142">
        <v>102377.60000000001</v>
      </c>
      <c r="AL33" s="142">
        <v>14567.9</v>
      </c>
      <c r="AM33" s="142">
        <v>87809.7</v>
      </c>
      <c r="AN33" s="142">
        <v>307.89999999999998</v>
      </c>
      <c r="AO33" s="142">
        <v>84983.6</v>
      </c>
      <c r="AP33" s="142">
        <v>42.5</v>
      </c>
      <c r="AQ33" s="142">
        <v>2475.6999999999998</v>
      </c>
      <c r="AR33" s="142">
        <v>0</v>
      </c>
      <c r="AS33" s="142">
        <v>0</v>
      </c>
      <c r="AT33" s="142">
        <v>311102.60000000021</v>
      </c>
      <c r="AU33" s="142">
        <v>234967.30000000005</v>
      </c>
      <c r="AV33" s="142">
        <v>132774.70000000019</v>
      </c>
      <c r="AW33" s="142">
        <v>0.82419551999999996</v>
      </c>
      <c r="AX33" s="142">
        <v>0</v>
      </c>
      <c r="AY33" s="142">
        <v>0</v>
      </c>
      <c r="AZ33" s="142">
        <v>0</v>
      </c>
      <c r="BA33" s="142">
        <v>0</v>
      </c>
      <c r="BB33" s="142">
        <v>161096.11952270765</v>
      </c>
      <c r="BC33" s="142">
        <v>4404090</v>
      </c>
      <c r="BI33" s="140">
        <v>2008</v>
      </c>
      <c r="BJ33" s="140">
        <v>6</v>
      </c>
      <c r="BK33" s="140" t="s">
        <v>528</v>
      </c>
      <c r="BL33" s="147">
        <v>39600</v>
      </c>
      <c r="BM33" s="142">
        <v>190990.30000000005</v>
      </c>
      <c r="BN33" s="142">
        <v>190990.30000000005</v>
      </c>
      <c r="BO33" s="142">
        <v>180473.80000000005</v>
      </c>
      <c r="BP33" s="142">
        <v>62955.900000000023</v>
      </c>
      <c r="BQ33" s="142">
        <v>11849.099999999999</v>
      </c>
      <c r="BR33" s="142">
        <v>377.29999999999973</v>
      </c>
      <c r="BS33" s="142">
        <v>38973.700000000012</v>
      </c>
      <c r="BT33" s="142">
        <v>11755.799999999996</v>
      </c>
      <c r="BU33" s="142">
        <v>46505.699999999953</v>
      </c>
      <c r="BV33" s="142">
        <v>35488.200000000012</v>
      </c>
      <c r="BW33" s="142">
        <v>1975.3999999999996</v>
      </c>
      <c r="BX33" s="142">
        <v>33548.600000000006</v>
      </c>
      <c r="BY33" s="142">
        <v>10516.500000000004</v>
      </c>
      <c r="BZ33" s="142">
        <v>3582.9000000000015</v>
      </c>
      <c r="CA33" s="142">
        <v>1083.6999999999998</v>
      </c>
      <c r="CB33" s="142">
        <v>5849.9</v>
      </c>
      <c r="CC33" s="142">
        <v>0</v>
      </c>
      <c r="CD33" s="142">
        <v>169055.49999999988</v>
      </c>
      <c r="CE33" s="142">
        <v>145512.40000000002</v>
      </c>
      <c r="CF33" s="142">
        <v>67591.100000000035</v>
      </c>
      <c r="CG33" s="142">
        <v>56750.800000000047</v>
      </c>
      <c r="CH33" s="142">
        <v>10840.300000000003</v>
      </c>
      <c r="CI33" s="142">
        <v>6625.2000000000007</v>
      </c>
      <c r="CJ33" s="142">
        <v>62687.300000000047</v>
      </c>
      <c r="CK33" s="142">
        <v>29057.700000000012</v>
      </c>
      <c r="CL33" s="142">
        <v>33240.5</v>
      </c>
      <c r="CM33" s="142">
        <v>287.70000000000027</v>
      </c>
      <c r="CN33" s="142">
        <v>101.39999999999986</v>
      </c>
      <c r="CO33" s="142">
        <v>8608.7999999999884</v>
      </c>
      <c r="CP33" s="142">
        <v>8013.1999999999825</v>
      </c>
      <c r="CQ33" s="142">
        <v>595.59999999999854</v>
      </c>
      <c r="CR33" s="142">
        <v>23543.100000000006</v>
      </c>
      <c r="CS33" s="142">
        <v>2554.7999999999993</v>
      </c>
      <c r="CT33" s="142">
        <v>20988.300000000003</v>
      </c>
      <c r="CU33" s="142">
        <v>48</v>
      </c>
      <c r="CV33" s="142">
        <v>19663.600000000006</v>
      </c>
      <c r="CW33" s="142">
        <v>7.1000000000000014</v>
      </c>
      <c r="CX33" s="142">
        <v>1269.5999999999999</v>
      </c>
      <c r="CY33" s="142">
        <v>0</v>
      </c>
      <c r="CZ33" s="142">
        <v>0</v>
      </c>
      <c r="DA33" s="142">
        <v>30543.60000000021</v>
      </c>
      <c r="DB33" s="142">
        <v>45477.900000000023</v>
      </c>
      <c r="DC33" s="142">
        <v>21934.800000000163</v>
      </c>
      <c r="DD33" s="142">
        <v>0.13615970999999993</v>
      </c>
      <c r="DE33" s="142">
        <v>0</v>
      </c>
      <c r="DF33" s="142">
        <v>0</v>
      </c>
      <c r="DG33" s="142">
        <v>0</v>
      </c>
      <c r="DH33" s="142">
        <v>0</v>
      </c>
    </row>
    <row r="34" spans="2:112" x14ac:dyDescent="0.25">
      <c r="B34" s="140">
        <v>2008</v>
      </c>
      <c r="C34" s="140">
        <v>7</v>
      </c>
      <c r="D34" s="140" t="s">
        <v>529</v>
      </c>
      <c r="E34" s="147">
        <v>39630</v>
      </c>
      <c r="F34" s="142">
        <v>1445972.2</v>
      </c>
      <c r="G34" s="142">
        <v>1445660.4</v>
      </c>
      <c r="H34" s="142">
        <v>1399173.9</v>
      </c>
      <c r="I34" s="142">
        <v>460666.10000000003</v>
      </c>
      <c r="J34" s="142">
        <v>84191.3</v>
      </c>
      <c r="K34" s="142">
        <v>3163.9</v>
      </c>
      <c r="L34" s="142">
        <v>283335.40000000002</v>
      </c>
      <c r="M34" s="142">
        <v>89975.5</v>
      </c>
      <c r="N34" s="142">
        <v>405544</v>
      </c>
      <c r="O34" s="142">
        <v>260311.6</v>
      </c>
      <c r="P34" s="142">
        <v>13324.1</v>
      </c>
      <c r="Q34" s="142">
        <v>259328.1</v>
      </c>
      <c r="R34" s="142">
        <v>46486.5</v>
      </c>
      <c r="S34" s="142">
        <v>24646.3</v>
      </c>
      <c r="T34" s="142">
        <v>6299.8</v>
      </c>
      <c r="U34" s="142">
        <v>15540.4</v>
      </c>
      <c r="V34" s="142">
        <v>311.8</v>
      </c>
      <c r="W34" s="142">
        <v>1283183.72</v>
      </c>
      <c r="X34" s="142">
        <v>1144423.3</v>
      </c>
      <c r="Y34" s="142">
        <v>459291</v>
      </c>
      <c r="Z34" s="142">
        <v>383313.1</v>
      </c>
      <c r="AA34" s="142">
        <v>75977.899999999994</v>
      </c>
      <c r="AB34" s="142">
        <v>35125.199999999997</v>
      </c>
      <c r="AC34" s="142">
        <v>436214.1</v>
      </c>
      <c r="AD34" s="142">
        <v>203988.2</v>
      </c>
      <c r="AE34" s="142">
        <v>228543.4</v>
      </c>
      <c r="AF34" s="142">
        <v>2296.5</v>
      </c>
      <c r="AG34" s="142">
        <v>1386</v>
      </c>
      <c r="AH34" s="142">
        <v>213793</v>
      </c>
      <c r="AI34" s="142">
        <v>151561.20000000001</v>
      </c>
      <c r="AJ34" s="142">
        <v>62231.8</v>
      </c>
      <c r="AK34" s="142">
        <v>138760.42000000001</v>
      </c>
      <c r="AL34" s="142">
        <v>17030.8</v>
      </c>
      <c r="AM34" s="142">
        <v>121729.62</v>
      </c>
      <c r="AN34" s="142">
        <v>355.9</v>
      </c>
      <c r="AO34" s="142">
        <v>118650.3</v>
      </c>
      <c r="AP34" s="142">
        <v>49.6</v>
      </c>
      <c r="AQ34" s="142">
        <v>2673.82</v>
      </c>
      <c r="AR34" s="142">
        <v>0</v>
      </c>
      <c r="AS34" s="142">
        <v>0</v>
      </c>
      <c r="AT34" s="142">
        <v>376581.48</v>
      </c>
      <c r="AU34" s="142">
        <v>301237.09999999986</v>
      </c>
      <c r="AV34" s="142">
        <v>162788.47999999998</v>
      </c>
      <c r="AW34" s="142">
        <v>1.0105052800000001</v>
      </c>
      <c r="AX34" s="142">
        <v>0</v>
      </c>
      <c r="AY34" s="142">
        <v>0</v>
      </c>
      <c r="AZ34" s="142">
        <v>0</v>
      </c>
      <c r="BA34" s="142">
        <v>0</v>
      </c>
      <c r="BB34" s="142">
        <v>161096.12015090112</v>
      </c>
      <c r="BC34" s="142">
        <v>4404090</v>
      </c>
      <c r="BI34" s="140">
        <v>2008</v>
      </c>
      <c r="BJ34" s="140">
        <v>7</v>
      </c>
      <c r="BK34" s="140" t="s">
        <v>529</v>
      </c>
      <c r="BL34" s="147">
        <v>39630</v>
      </c>
      <c r="BM34" s="142">
        <v>231576.09999999986</v>
      </c>
      <c r="BN34" s="142">
        <v>231449.29999999981</v>
      </c>
      <c r="BO34" s="142">
        <v>225263.59999999986</v>
      </c>
      <c r="BP34" s="142">
        <v>76604.100000000035</v>
      </c>
      <c r="BQ34" s="142">
        <v>14432.300000000003</v>
      </c>
      <c r="BR34" s="142">
        <v>314.30000000000018</v>
      </c>
      <c r="BS34" s="142">
        <v>48138.900000000023</v>
      </c>
      <c r="BT34" s="142">
        <v>13718.600000000006</v>
      </c>
      <c r="BU34" s="142">
        <v>88827.900000000023</v>
      </c>
      <c r="BV34" s="142">
        <v>35728.5</v>
      </c>
      <c r="BW34" s="142">
        <v>1618.5</v>
      </c>
      <c r="BX34" s="142">
        <v>22484.600000000006</v>
      </c>
      <c r="BY34" s="142">
        <v>6185.6999999999971</v>
      </c>
      <c r="BZ34" s="142">
        <v>3700.2999999999993</v>
      </c>
      <c r="CA34" s="142">
        <v>998.90000000000055</v>
      </c>
      <c r="CB34" s="142">
        <v>1486.5</v>
      </c>
      <c r="CC34" s="142">
        <v>126.80000000000001</v>
      </c>
      <c r="CD34" s="142">
        <v>201562.32000000007</v>
      </c>
      <c r="CE34" s="142">
        <v>165179.5</v>
      </c>
      <c r="CF34" s="142">
        <v>62321.299999999988</v>
      </c>
      <c r="CG34" s="142">
        <v>51776.199999999953</v>
      </c>
      <c r="CH34" s="142">
        <v>10545.099999999991</v>
      </c>
      <c r="CI34" s="142">
        <v>6481.3999999999978</v>
      </c>
      <c r="CJ34" s="142">
        <v>60911.699999999953</v>
      </c>
      <c r="CK34" s="142">
        <v>28971.600000000006</v>
      </c>
      <c r="CL34" s="142">
        <v>31403</v>
      </c>
      <c r="CM34" s="142">
        <v>198.69999999999982</v>
      </c>
      <c r="CN34" s="142">
        <v>338.40000000000009</v>
      </c>
      <c r="CO34" s="142">
        <v>35465.100000000006</v>
      </c>
      <c r="CP34" s="142">
        <v>15405.400000000023</v>
      </c>
      <c r="CQ34" s="142">
        <v>20059.700000000004</v>
      </c>
      <c r="CR34" s="142">
        <v>36382.820000000007</v>
      </c>
      <c r="CS34" s="142">
        <v>2462.8999999999996</v>
      </c>
      <c r="CT34" s="142">
        <v>33919.919999999998</v>
      </c>
      <c r="CU34" s="142">
        <v>48</v>
      </c>
      <c r="CV34" s="142">
        <v>33666.699999999997</v>
      </c>
      <c r="CW34" s="142">
        <v>7.1000000000000014</v>
      </c>
      <c r="CX34" s="142">
        <v>198.12000000000035</v>
      </c>
      <c r="CY34" s="142">
        <v>0</v>
      </c>
      <c r="CZ34" s="142">
        <v>0</v>
      </c>
      <c r="DA34" s="142">
        <v>65478.879999999772</v>
      </c>
      <c r="DB34" s="142">
        <v>66269.799999999814</v>
      </c>
      <c r="DC34" s="142">
        <v>30013.779999999795</v>
      </c>
      <c r="DD34" s="142">
        <v>0.1863097600000001</v>
      </c>
      <c r="DE34" s="142">
        <v>0</v>
      </c>
      <c r="DF34" s="142">
        <v>0</v>
      </c>
      <c r="DG34" s="142">
        <v>0</v>
      </c>
      <c r="DH34" s="142">
        <v>0</v>
      </c>
    </row>
    <row r="35" spans="2:112" x14ac:dyDescent="0.25">
      <c r="B35" s="140">
        <v>2008</v>
      </c>
      <c r="C35" s="140">
        <v>8</v>
      </c>
      <c r="D35" s="140" t="s">
        <v>530</v>
      </c>
      <c r="E35" s="147">
        <v>39661</v>
      </c>
      <c r="F35" s="142">
        <v>1618277.7</v>
      </c>
      <c r="G35" s="142">
        <v>1617965.9</v>
      </c>
      <c r="H35" s="142">
        <v>1566883.3</v>
      </c>
      <c r="I35" s="142">
        <v>533529</v>
      </c>
      <c r="J35" s="142">
        <v>98578</v>
      </c>
      <c r="K35" s="142">
        <v>3459.9</v>
      </c>
      <c r="L35" s="142">
        <v>329539.7</v>
      </c>
      <c r="M35" s="142">
        <v>101951.4</v>
      </c>
      <c r="N35" s="142">
        <v>428163.5</v>
      </c>
      <c r="O35" s="142">
        <v>297813</v>
      </c>
      <c r="P35" s="142">
        <v>15243.1</v>
      </c>
      <c r="Q35" s="142">
        <v>292134.7</v>
      </c>
      <c r="R35" s="142">
        <v>51082.6</v>
      </c>
      <c r="S35" s="142">
        <v>28184.799999999999</v>
      </c>
      <c r="T35" s="142">
        <v>7060.7</v>
      </c>
      <c r="U35" s="142">
        <v>15837.1</v>
      </c>
      <c r="V35" s="142">
        <v>311.8</v>
      </c>
      <c r="W35" s="142">
        <v>1451737.72</v>
      </c>
      <c r="X35" s="142">
        <v>1305481.5</v>
      </c>
      <c r="Y35" s="142">
        <v>525151.1</v>
      </c>
      <c r="Z35" s="142">
        <v>438653.3</v>
      </c>
      <c r="AA35" s="142">
        <v>86497.8</v>
      </c>
      <c r="AB35" s="142">
        <v>41941.4</v>
      </c>
      <c r="AC35" s="142">
        <v>507934</v>
      </c>
      <c r="AD35" s="142">
        <v>241751.8</v>
      </c>
      <c r="AE35" s="142">
        <v>262262</v>
      </c>
      <c r="AF35" s="142">
        <v>2425.4</v>
      </c>
      <c r="AG35" s="142">
        <v>1494.8</v>
      </c>
      <c r="AH35" s="142">
        <v>230455</v>
      </c>
      <c r="AI35" s="142">
        <v>161730.4</v>
      </c>
      <c r="AJ35" s="142">
        <v>68724.600000000006</v>
      </c>
      <c r="AK35" s="142">
        <v>146256.22</v>
      </c>
      <c r="AL35" s="142">
        <v>20463.599999999999</v>
      </c>
      <c r="AM35" s="142">
        <v>125792.62</v>
      </c>
      <c r="AN35" s="142">
        <v>486.9</v>
      </c>
      <c r="AO35" s="142">
        <v>122185</v>
      </c>
      <c r="AP35" s="142">
        <v>56.7</v>
      </c>
      <c r="AQ35" s="142">
        <v>3064.02</v>
      </c>
      <c r="AR35" s="142">
        <v>0</v>
      </c>
      <c r="AS35" s="142">
        <v>0</v>
      </c>
      <c r="AT35" s="142">
        <v>396994.98</v>
      </c>
      <c r="AU35" s="142">
        <v>312484.39999999991</v>
      </c>
      <c r="AV35" s="142">
        <v>166539.97999999998</v>
      </c>
      <c r="AW35" s="142">
        <v>1.0337926200000001</v>
      </c>
      <c r="AX35" s="142">
        <v>0</v>
      </c>
      <c r="AY35" s="142">
        <v>0</v>
      </c>
      <c r="AZ35" s="142">
        <v>0</v>
      </c>
      <c r="BA35" s="142">
        <v>0</v>
      </c>
      <c r="BB35" s="142">
        <v>161096.12003227492</v>
      </c>
      <c r="BC35" s="142">
        <v>4404090</v>
      </c>
      <c r="BI35" s="140">
        <v>2008</v>
      </c>
      <c r="BJ35" s="140">
        <v>8</v>
      </c>
      <c r="BK35" s="140" t="s">
        <v>530</v>
      </c>
      <c r="BL35" s="147">
        <v>39661</v>
      </c>
      <c r="BM35" s="142">
        <v>172305.5</v>
      </c>
      <c r="BN35" s="142">
        <v>172305.5</v>
      </c>
      <c r="BO35" s="142">
        <v>167709.40000000014</v>
      </c>
      <c r="BP35" s="142">
        <v>72862.899999999965</v>
      </c>
      <c r="BQ35" s="142">
        <v>14386.699999999997</v>
      </c>
      <c r="BR35" s="142">
        <v>296</v>
      </c>
      <c r="BS35" s="142">
        <v>46204.299999999988</v>
      </c>
      <c r="BT35" s="142">
        <v>11975.899999999994</v>
      </c>
      <c r="BU35" s="142">
        <v>22619.5</v>
      </c>
      <c r="BV35" s="142">
        <v>37501.399999999994</v>
      </c>
      <c r="BW35" s="142">
        <v>1919</v>
      </c>
      <c r="BX35" s="142">
        <v>32806.600000000006</v>
      </c>
      <c r="BY35" s="142">
        <v>4596.0999999999985</v>
      </c>
      <c r="BZ35" s="142">
        <v>3538.5</v>
      </c>
      <c r="CA35" s="142">
        <v>760.89999999999964</v>
      </c>
      <c r="CB35" s="142">
        <v>296.70000000000073</v>
      </c>
      <c r="CC35" s="142">
        <v>0</v>
      </c>
      <c r="CD35" s="142">
        <v>168554</v>
      </c>
      <c r="CE35" s="142">
        <v>161058.19999999995</v>
      </c>
      <c r="CF35" s="142">
        <v>65860.099999999977</v>
      </c>
      <c r="CG35" s="142">
        <v>55340.200000000012</v>
      </c>
      <c r="CH35" s="142">
        <v>10519.900000000009</v>
      </c>
      <c r="CI35" s="142">
        <v>6816.2000000000044</v>
      </c>
      <c r="CJ35" s="142">
        <v>71719.900000000023</v>
      </c>
      <c r="CK35" s="142">
        <v>37763.599999999977</v>
      </c>
      <c r="CL35" s="142">
        <v>33718.600000000006</v>
      </c>
      <c r="CM35" s="142">
        <v>128.90000000000009</v>
      </c>
      <c r="CN35" s="142">
        <v>108.79999999999995</v>
      </c>
      <c r="CO35" s="142">
        <v>16662</v>
      </c>
      <c r="CP35" s="142">
        <v>10169.199999999983</v>
      </c>
      <c r="CQ35" s="142">
        <v>6492.8000000000029</v>
      </c>
      <c r="CR35" s="142">
        <v>7495.7999999999884</v>
      </c>
      <c r="CS35" s="142">
        <v>3432.7999999999993</v>
      </c>
      <c r="CT35" s="142">
        <v>4063</v>
      </c>
      <c r="CU35" s="142">
        <v>131</v>
      </c>
      <c r="CV35" s="142">
        <v>3534.6999999999971</v>
      </c>
      <c r="CW35" s="142">
        <v>7.1000000000000014</v>
      </c>
      <c r="CX35" s="142">
        <v>390.19999999999982</v>
      </c>
      <c r="CY35" s="142">
        <v>0</v>
      </c>
      <c r="CZ35" s="142">
        <v>0</v>
      </c>
      <c r="DA35" s="142">
        <v>20413.5</v>
      </c>
      <c r="DB35" s="142">
        <v>11247.300000000047</v>
      </c>
      <c r="DC35" s="142">
        <v>3751.5</v>
      </c>
      <c r="DD35" s="142">
        <v>2.328733999999999E-2</v>
      </c>
      <c r="DE35" s="142">
        <v>0</v>
      </c>
      <c r="DF35" s="142">
        <v>0</v>
      </c>
      <c r="DG35" s="142">
        <v>0</v>
      </c>
      <c r="DH35" s="142">
        <v>0</v>
      </c>
    </row>
    <row r="36" spans="2:112" x14ac:dyDescent="0.25">
      <c r="B36" s="140">
        <v>2008</v>
      </c>
      <c r="C36" s="140">
        <v>9</v>
      </c>
      <c r="D36" s="140" t="s">
        <v>531</v>
      </c>
      <c r="E36" s="147">
        <v>39692</v>
      </c>
      <c r="F36" s="142">
        <v>1813685.9</v>
      </c>
      <c r="G36" s="142">
        <v>1813374.1</v>
      </c>
      <c r="H36" s="142">
        <v>1751022.5</v>
      </c>
      <c r="I36" s="142">
        <v>601926.40000000002</v>
      </c>
      <c r="J36" s="142">
        <v>112613.9</v>
      </c>
      <c r="K36" s="142">
        <v>3795.1</v>
      </c>
      <c r="L36" s="142">
        <v>373293.8</v>
      </c>
      <c r="M36" s="142">
        <v>112223.6</v>
      </c>
      <c r="N36" s="142">
        <v>476606.1</v>
      </c>
      <c r="O36" s="142">
        <v>334848</v>
      </c>
      <c r="P36" s="142">
        <v>16996.900000000001</v>
      </c>
      <c r="Q36" s="142">
        <v>320645.09999999998</v>
      </c>
      <c r="R36" s="142">
        <v>62351.6</v>
      </c>
      <c r="S36" s="142">
        <v>31995.9</v>
      </c>
      <c r="T36" s="142">
        <v>8109.1</v>
      </c>
      <c r="U36" s="142">
        <v>22246.6</v>
      </c>
      <c r="V36" s="142">
        <v>311.8</v>
      </c>
      <c r="W36" s="142">
        <v>1708808.12</v>
      </c>
      <c r="X36" s="142">
        <v>1519377.4</v>
      </c>
      <c r="Y36" s="142">
        <v>590228.4</v>
      </c>
      <c r="Z36" s="142">
        <v>492301</v>
      </c>
      <c r="AA36" s="142">
        <v>97927.4</v>
      </c>
      <c r="AB36" s="142">
        <v>48791.6</v>
      </c>
      <c r="AC36" s="142">
        <v>575128</v>
      </c>
      <c r="AD36" s="142">
        <v>275022.90000000002</v>
      </c>
      <c r="AE36" s="142">
        <v>295927.3</v>
      </c>
      <c r="AF36" s="142">
        <v>2566.3000000000002</v>
      </c>
      <c r="AG36" s="142">
        <v>1611.5</v>
      </c>
      <c r="AH36" s="142">
        <v>305229.40000000002</v>
      </c>
      <c r="AI36" s="142">
        <v>230912.4</v>
      </c>
      <c r="AJ36" s="142">
        <v>74317</v>
      </c>
      <c r="AK36" s="142">
        <v>189430.72</v>
      </c>
      <c r="AL36" s="142">
        <v>24231.5</v>
      </c>
      <c r="AM36" s="142">
        <v>165199.22</v>
      </c>
      <c r="AN36" s="142">
        <v>573.9</v>
      </c>
      <c r="AO36" s="142">
        <v>160966.1</v>
      </c>
      <c r="AP36" s="142">
        <v>63.8</v>
      </c>
      <c r="AQ36" s="142">
        <v>3595.42</v>
      </c>
      <c r="AR36" s="142">
        <v>0</v>
      </c>
      <c r="AS36" s="142">
        <v>0</v>
      </c>
      <c r="AT36" s="142">
        <v>410107.1799999997</v>
      </c>
      <c r="AU36" s="142">
        <v>293996.70000000019</v>
      </c>
      <c r="AV36" s="142">
        <v>104877.7799999998</v>
      </c>
      <c r="AW36" s="142">
        <v>0.65102610999999999</v>
      </c>
      <c r="AX36" s="142">
        <v>0</v>
      </c>
      <c r="AY36" s="142">
        <v>0</v>
      </c>
      <c r="AZ36" s="142">
        <v>0</v>
      </c>
      <c r="BA36" s="142">
        <v>0</v>
      </c>
      <c r="BB36" s="142">
        <v>161096.11947821846</v>
      </c>
      <c r="BC36" s="142">
        <v>4404090</v>
      </c>
      <c r="BI36" s="140">
        <v>2008</v>
      </c>
      <c r="BJ36" s="140">
        <v>9</v>
      </c>
      <c r="BK36" s="140" t="s">
        <v>531</v>
      </c>
      <c r="BL36" s="147">
        <v>39692</v>
      </c>
      <c r="BM36" s="142">
        <v>195408.19999999995</v>
      </c>
      <c r="BN36" s="142">
        <v>195408.20000000019</v>
      </c>
      <c r="BO36" s="142">
        <v>184139.19999999995</v>
      </c>
      <c r="BP36" s="142">
        <v>68397.400000000023</v>
      </c>
      <c r="BQ36" s="142">
        <v>14035.899999999994</v>
      </c>
      <c r="BR36" s="142">
        <v>335.19999999999982</v>
      </c>
      <c r="BS36" s="142">
        <v>43754.099999999977</v>
      </c>
      <c r="BT36" s="142">
        <v>10272.200000000012</v>
      </c>
      <c r="BU36" s="142">
        <v>48442.599999999977</v>
      </c>
      <c r="BV36" s="142">
        <v>37035</v>
      </c>
      <c r="BW36" s="142">
        <v>1753.8000000000011</v>
      </c>
      <c r="BX36" s="142">
        <v>28510.399999999965</v>
      </c>
      <c r="BY36" s="142">
        <v>11269</v>
      </c>
      <c r="BZ36" s="142">
        <v>3811.1000000000022</v>
      </c>
      <c r="CA36" s="142">
        <v>1048.4000000000005</v>
      </c>
      <c r="CB36" s="142">
        <v>6409.4999999999982</v>
      </c>
      <c r="CC36" s="142">
        <v>0</v>
      </c>
      <c r="CD36" s="142">
        <v>257070.40000000014</v>
      </c>
      <c r="CE36" s="142">
        <v>213895.89999999991</v>
      </c>
      <c r="CF36" s="142">
        <v>65077.300000000047</v>
      </c>
      <c r="CG36" s="142">
        <v>53647.700000000012</v>
      </c>
      <c r="CH36" s="142">
        <v>11429.599999999991</v>
      </c>
      <c r="CI36" s="142">
        <v>6850.1999999999971</v>
      </c>
      <c r="CJ36" s="142">
        <v>67194</v>
      </c>
      <c r="CK36" s="142">
        <v>33271.100000000035</v>
      </c>
      <c r="CL36" s="142">
        <v>33665.299999999988</v>
      </c>
      <c r="CM36" s="142">
        <v>140.90000000000009</v>
      </c>
      <c r="CN36" s="142">
        <v>116.70000000000005</v>
      </c>
      <c r="CO36" s="142">
        <v>74774.400000000023</v>
      </c>
      <c r="CP36" s="142">
        <v>69182</v>
      </c>
      <c r="CQ36" s="142">
        <v>5592.3999999999942</v>
      </c>
      <c r="CR36" s="142">
        <v>43174.5</v>
      </c>
      <c r="CS36" s="142">
        <v>3767.9000000000015</v>
      </c>
      <c r="CT36" s="142">
        <v>39406.600000000006</v>
      </c>
      <c r="CU36" s="142">
        <v>87</v>
      </c>
      <c r="CV36" s="142">
        <v>38781.100000000006</v>
      </c>
      <c r="CW36" s="142">
        <v>7.0999999999999943</v>
      </c>
      <c r="CX36" s="142">
        <v>531.40000000000009</v>
      </c>
      <c r="CY36" s="142">
        <v>0</v>
      </c>
      <c r="CZ36" s="142">
        <v>0</v>
      </c>
      <c r="DA36" s="142">
        <v>13112.199999999721</v>
      </c>
      <c r="DB36" s="142">
        <v>-18487.699999999721</v>
      </c>
      <c r="DC36" s="142">
        <v>-61662.200000000186</v>
      </c>
      <c r="DD36" s="142">
        <v>-0.38276651000000006</v>
      </c>
      <c r="DE36" s="142">
        <v>0</v>
      </c>
      <c r="DF36" s="142">
        <v>0</v>
      </c>
      <c r="DG36" s="142">
        <v>0</v>
      </c>
      <c r="DH36" s="142">
        <v>0</v>
      </c>
    </row>
    <row r="37" spans="2:112" x14ac:dyDescent="0.25">
      <c r="B37" s="140">
        <v>2008</v>
      </c>
      <c r="C37" s="140">
        <v>10</v>
      </c>
      <c r="D37" s="140" t="s">
        <v>532</v>
      </c>
      <c r="E37" s="147">
        <v>39722</v>
      </c>
      <c r="F37" s="142">
        <v>2037222</v>
      </c>
      <c r="G37" s="142">
        <v>2036910.2</v>
      </c>
      <c r="H37" s="142">
        <v>1968154</v>
      </c>
      <c r="I37" s="142">
        <v>678583.20000000007</v>
      </c>
      <c r="J37" s="142">
        <v>128981.4</v>
      </c>
      <c r="K37" s="142">
        <v>4219.8</v>
      </c>
      <c r="L37" s="142">
        <v>421979.2</v>
      </c>
      <c r="M37" s="142">
        <v>123402.8</v>
      </c>
      <c r="N37" s="142">
        <v>546887.30000000005</v>
      </c>
      <c r="O37" s="142">
        <v>370589.6</v>
      </c>
      <c r="P37" s="142">
        <v>18941.099999999999</v>
      </c>
      <c r="Q37" s="142">
        <v>353152.8</v>
      </c>
      <c r="R37" s="142">
        <v>68756.2</v>
      </c>
      <c r="S37" s="142">
        <v>35698.199999999997</v>
      </c>
      <c r="T37" s="142">
        <v>8885.2000000000007</v>
      </c>
      <c r="U37" s="142">
        <v>24172.799999999999</v>
      </c>
      <c r="V37" s="142">
        <v>311.8</v>
      </c>
      <c r="W37" s="142">
        <v>1878487.62</v>
      </c>
      <c r="X37" s="142">
        <v>1672635.6</v>
      </c>
      <c r="Y37" s="142">
        <v>656220.19999999995</v>
      </c>
      <c r="Z37" s="142">
        <v>547082.80000000005</v>
      </c>
      <c r="AA37" s="142">
        <v>109137.4</v>
      </c>
      <c r="AB37" s="142">
        <v>58641.7</v>
      </c>
      <c r="AC37" s="142">
        <v>646208.19999999995</v>
      </c>
      <c r="AD37" s="142">
        <v>307009.5</v>
      </c>
      <c r="AE37" s="142">
        <v>334539.09999999998</v>
      </c>
      <c r="AF37" s="142">
        <v>2706.2</v>
      </c>
      <c r="AG37" s="142">
        <v>1953.4</v>
      </c>
      <c r="AH37" s="142">
        <v>311565.5</v>
      </c>
      <c r="AI37" s="142">
        <v>235561.7</v>
      </c>
      <c r="AJ37" s="142">
        <v>76003.8</v>
      </c>
      <c r="AK37" s="142">
        <v>205852.02</v>
      </c>
      <c r="AL37" s="142">
        <v>33458.1</v>
      </c>
      <c r="AM37" s="142">
        <v>172393.92</v>
      </c>
      <c r="AN37" s="142">
        <v>632.79999999999995</v>
      </c>
      <c r="AO37" s="142">
        <v>167947.8</v>
      </c>
      <c r="AP37" s="142">
        <v>70.8</v>
      </c>
      <c r="AQ37" s="142">
        <v>3742.52</v>
      </c>
      <c r="AR37" s="142">
        <v>0</v>
      </c>
      <c r="AS37" s="142">
        <v>0</v>
      </c>
      <c r="AT37" s="142">
        <v>470299.87999999989</v>
      </c>
      <c r="AU37" s="142">
        <v>364274.59999999986</v>
      </c>
      <c r="AV37" s="142">
        <v>158734.37999999989</v>
      </c>
      <c r="AW37" s="142">
        <v>0.98533956</v>
      </c>
      <c r="AX37" s="142">
        <v>0</v>
      </c>
      <c r="AY37" s="142">
        <v>0</v>
      </c>
      <c r="AZ37" s="142">
        <v>0</v>
      </c>
      <c r="BA37" s="142">
        <v>0</v>
      </c>
      <c r="BB37" s="142">
        <v>161096.12000151491</v>
      </c>
      <c r="BC37" s="142">
        <v>4404090</v>
      </c>
      <c r="BI37" s="140">
        <v>2008</v>
      </c>
      <c r="BJ37" s="140">
        <v>10</v>
      </c>
      <c r="BK37" s="140" t="s">
        <v>532</v>
      </c>
      <c r="BL37" s="147">
        <v>39722</v>
      </c>
      <c r="BM37" s="142">
        <v>223536.10000000009</v>
      </c>
      <c r="BN37" s="142">
        <v>223536.09999999986</v>
      </c>
      <c r="BO37" s="142">
        <v>217131.5</v>
      </c>
      <c r="BP37" s="142">
        <v>76656.800000000047</v>
      </c>
      <c r="BQ37" s="142">
        <v>16367.5</v>
      </c>
      <c r="BR37" s="142">
        <v>424.70000000000027</v>
      </c>
      <c r="BS37" s="142">
        <v>48685.400000000023</v>
      </c>
      <c r="BT37" s="142">
        <v>11179.199999999997</v>
      </c>
      <c r="BU37" s="142">
        <v>70281.20000000007</v>
      </c>
      <c r="BV37" s="142">
        <v>35741.599999999977</v>
      </c>
      <c r="BW37" s="142">
        <v>1944.1999999999971</v>
      </c>
      <c r="BX37" s="142">
        <v>32507.700000000012</v>
      </c>
      <c r="BY37" s="142">
        <v>6404.5999999999985</v>
      </c>
      <c r="BZ37" s="142">
        <v>3702.2999999999956</v>
      </c>
      <c r="CA37" s="142">
        <v>776.10000000000036</v>
      </c>
      <c r="CB37" s="142">
        <v>1926.2000000000007</v>
      </c>
      <c r="CC37" s="142">
        <v>0</v>
      </c>
      <c r="CD37" s="142">
        <v>169679.5</v>
      </c>
      <c r="CE37" s="142">
        <v>153258.20000000019</v>
      </c>
      <c r="CF37" s="142">
        <v>65991.79999999993</v>
      </c>
      <c r="CG37" s="142">
        <v>54781.800000000047</v>
      </c>
      <c r="CH37" s="142">
        <v>11210</v>
      </c>
      <c r="CI37" s="142">
        <v>9850.0999999999985</v>
      </c>
      <c r="CJ37" s="142">
        <v>71080.199999999953</v>
      </c>
      <c r="CK37" s="142">
        <v>31986.599999999977</v>
      </c>
      <c r="CL37" s="142">
        <v>38611.799999999988</v>
      </c>
      <c r="CM37" s="142">
        <v>139.89999999999964</v>
      </c>
      <c r="CN37" s="142">
        <v>341.90000000000009</v>
      </c>
      <c r="CO37" s="142">
        <v>6336.0999999999767</v>
      </c>
      <c r="CP37" s="142">
        <v>4649.3000000000175</v>
      </c>
      <c r="CQ37" s="142">
        <v>1686.8000000000029</v>
      </c>
      <c r="CR37" s="142">
        <v>16421.299999999988</v>
      </c>
      <c r="CS37" s="142">
        <v>9226.5999999999985</v>
      </c>
      <c r="CT37" s="142">
        <v>7194.7000000000116</v>
      </c>
      <c r="CU37" s="142">
        <v>58.899999999999977</v>
      </c>
      <c r="CV37" s="142">
        <v>6981.6999999999825</v>
      </c>
      <c r="CW37" s="142">
        <v>7</v>
      </c>
      <c r="CX37" s="142">
        <v>147.09999999999991</v>
      </c>
      <c r="CY37" s="142">
        <v>0</v>
      </c>
      <c r="CZ37" s="142">
        <v>0</v>
      </c>
      <c r="DA37" s="142">
        <v>60192.700000000186</v>
      </c>
      <c r="DB37" s="142">
        <v>70277.899999999674</v>
      </c>
      <c r="DC37" s="142">
        <v>53856.600000000093</v>
      </c>
      <c r="DD37" s="142">
        <v>0.33431345000000001</v>
      </c>
      <c r="DE37" s="142">
        <v>0</v>
      </c>
      <c r="DF37" s="142">
        <v>0</v>
      </c>
      <c r="DG37" s="142">
        <v>0</v>
      </c>
      <c r="DH37" s="142">
        <v>0</v>
      </c>
    </row>
    <row r="38" spans="2:112" x14ac:dyDescent="0.25">
      <c r="B38" s="140">
        <v>2008</v>
      </c>
      <c r="C38" s="140">
        <v>11</v>
      </c>
      <c r="D38" s="140" t="s">
        <v>533</v>
      </c>
      <c r="E38" s="147">
        <v>39753</v>
      </c>
      <c r="F38" s="142">
        <v>2199703.5</v>
      </c>
      <c r="G38" s="142">
        <v>2199391.7000000002</v>
      </c>
      <c r="H38" s="142">
        <v>2125744.7000000002</v>
      </c>
      <c r="I38" s="142">
        <v>740635.60000000009</v>
      </c>
      <c r="J38" s="142">
        <v>143203.4</v>
      </c>
      <c r="K38" s="142">
        <v>4505.5</v>
      </c>
      <c r="L38" s="142">
        <v>460438.4</v>
      </c>
      <c r="M38" s="142">
        <v>132488.29999999999</v>
      </c>
      <c r="N38" s="142">
        <v>569979.9</v>
      </c>
      <c r="O38" s="142">
        <v>404492.5</v>
      </c>
      <c r="P38" s="142">
        <v>21312.7</v>
      </c>
      <c r="Q38" s="142">
        <v>389324</v>
      </c>
      <c r="R38" s="142">
        <v>73647</v>
      </c>
      <c r="S38" s="142">
        <v>39624.400000000001</v>
      </c>
      <c r="T38" s="142">
        <v>9474.2000000000007</v>
      </c>
      <c r="U38" s="142">
        <v>24548.400000000001</v>
      </c>
      <c r="V38" s="142">
        <v>311.8</v>
      </c>
      <c r="W38" s="142">
        <v>2078995.32</v>
      </c>
      <c r="X38" s="142">
        <v>1860440.6</v>
      </c>
      <c r="Y38" s="142">
        <v>732948</v>
      </c>
      <c r="Z38" s="142">
        <v>612814.1</v>
      </c>
      <c r="AA38" s="142">
        <v>120133.9</v>
      </c>
      <c r="AB38" s="142">
        <v>67341.899999999994</v>
      </c>
      <c r="AC38" s="142">
        <v>731590.7</v>
      </c>
      <c r="AD38" s="142">
        <v>342807.8</v>
      </c>
      <c r="AE38" s="142">
        <v>383185</v>
      </c>
      <c r="AF38" s="142">
        <v>2976.9</v>
      </c>
      <c r="AG38" s="142">
        <v>2621</v>
      </c>
      <c r="AH38" s="142">
        <v>328560</v>
      </c>
      <c r="AI38" s="142">
        <v>245872.6</v>
      </c>
      <c r="AJ38" s="142">
        <v>82687.399999999994</v>
      </c>
      <c r="AK38" s="142">
        <v>218554.72</v>
      </c>
      <c r="AL38" s="142">
        <v>38057.599999999999</v>
      </c>
      <c r="AM38" s="142">
        <v>180497.12</v>
      </c>
      <c r="AN38" s="142">
        <v>703.7</v>
      </c>
      <c r="AO38" s="142">
        <v>175789.5</v>
      </c>
      <c r="AP38" s="142">
        <v>77.900000000000006</v>
      </c>
      <c r="AQ38" s="142">
        <v>3926.02</v>
      </c>
      <c r="AR38" s="142">
        <v>0</v>
      </c>
      <c r="AS38" s="142">
        <v>0</v>
      </c>
      <c r="AT38" s="142">
        <v>449268.17999999993</v>
      </c>
      <c r="AU38" s="142">
        <v>338951.10000000009</v>
      </c>
      <c r="AV38" s="142">
        <v>120708.17999999993</v>
      </c>
      <c r="AW38" s="142">
        <v>0.74929290000000004</v>
      </c>
      <c r="AX38" s="142">
        <v>0</v>
      </c>
      <c r="AY38" s="142">
        <v>0</v>
      </c>
      <c r="AZ38" s="142">
        <v>0</v>
      </c>
      <c r="BA38" s="142">
        <v>0</v>
      </c>
      <c r="BB38" s="142">
        <v>161096.12142327777</v>
      </c>
      <c r="BC38" s="142">
        <v>4404090</v>
      </c>
      <c r="BI38" s="140">
        <v>2008</v>
      </c>
      <c r="BJ38" s="140">
        <v>11</v>
      </c>
      <c r="BK38" s="140" t="s">
        <v>533</v>
      </c>
      <c r="BL38" s="147">
        <v>39753</v>
      </c>
      <c r="BM38" s="142">
        <v>162481.5</v>
      </c>
      <c r="BN38" s="142">
        <v>162481.50000000023</v>
      </c>
      <c r="BO38" s="142">
        <v>157590.70000000019</v>
      </c>
      <c r="BP38" s="142">
        <v>62052.400000000023</v>
      </c>
      <c r="BQ38" s="142">
        <v>14222</v>
      </c>
      <c r="BR38" s="142">
        <v>285.69999999999982</v>
      </c>
      <c r="BS38" s="142">
        <v>38459.200000000012</v>
      </c>
      <c r="BT38" s="142">
        <v>9085.4999999999854</v>
      </c>
      <c r="BU38" s="142">
        <v>23092.599999999977</v>
      </c>
      <c r="BV38" s="142">
        <v>33902.900000000023</v>
      </c>
      <c r="BW38" s="142">
        <v>2371.6000000000022</v>
      </c>
      <c r="BX38" s="142">
        <v>36171.200000000012</v>
      </c>
      <c r="BY38" s="142">
        <v>4890.8000000000029</v>
      </c>
      <c r="BZ38" s="142">
        <v>3926.2000000000044</v>
      </c>
      <c r="CA38" s="142">
        <v>589</v>
      </c>
      <c r="CB38" s="142">
        <v>375.60000000000218</v>
      </c>
      <c r="CC38" s="142">
        <v>0</v>
      </c>
      <c r="CD38" s="142">
        <v>200507.69999999995</v>
      </c>
      <c r="CE38" s="142">
        <v>187805</v>
      </c>
      <c r="CF38" s="142">
        <v>76727.800000000047</v>
      </c>
      <c r="CG38" s="142">
        <v>65731.29999999993</v>
      </c>
      <c r="CH38" s="142">
        <v>10996.5</v>
      </c>
      <c r="CI38" s="142">
        <v>8700.1999999999971</v>
      </c>
      <c r="CJ38" s="142">
        <v>85382.5</v>
      </c>
      <c r="CK38" s="142">
        <v>35798.299999999988</v>
      </c>
      <c r="CL38" s="142">
        <v>48645.900000000023</v>
      </c>
      <c r="CM38" s="142">
        <v>270.70000000000027</v>
      </c>
      <c r="CN38" s="142">
        <v>667.59999999999991</v>
      </c>
      <c r="CO38" s="142">
        <v>16994.5</v>
      </c>
      <c r="CP38" s="142">
        <v>10310.899999999994</v>
      </c>
      <c r="CQ38" s="142">
        <v>6683.5999999999913</v>
      </c>
      <c r="CR38" s="142">
        <v>12702.700000000012</v>
      </c>
      <c r="CS38" s="142">
        <v>4599.5</v>
      </c>
      <c r="CT38" s="142">
        <v>8103.1999999999825</v>
      </c>
      <c r="CU38" s="142">
        <v>70.900000000000091</v>
      </c>
      <c r="CV38" s="142">
        <v>7841.7000000000116</v>
      </c>
      <c r="CW38" s="142">
        <v>7.1000000000000085</v>
      </c>
      <c r="CX38" s="142">
        <v>183.5</v>
      </c>
      <c r="CY38" s="142">
        <v>0</v>
      </c>
      <c r="CZ38" s="142">
        <v>0</v>
      </c>
      <c r="DA38" s="142">
        <v>-21031.699999999953</v>
      </c>
      <c r="DB38" s="142">
        <v>-25323.499999999767</v>
      </c>
      <c r="DC38" s="142">
        <v>-38026.199999999953</v>
      </c>
      <c r="DD38" s="142">
        <v>-0.23604665999999996</v>
      </c>
      <c r="DE38" s="142">
        <v>0</v>
      </c>
      <c r="DF38" s="142">
        <v>0</v>
      </c>
      <c r="DG38" s="142">
        <v>0</v>
      </c>
      <c r="DH38" s="142">
        <v>0</v>
      </c>
    </row>
    <row r="39" spans="2:112" x14ac:dyDescent="0.25">
      <c r="B39" s="140">
        <v>2008</v>
      </c>
      <c r="C39" s="140">
        <v>12</v>
      </c>
      <c r="D39" s="140" t="s">
        <v>534</v>
      </c>
      <c r="E39" s="147">
        <v>39783</v>
      </c>
      <c r="F39" s="142">
        <v>2490030.6</v>
      </c>
      <c r="G39" s="142">
        <v>2489551.2000000002</v>
      </c>
      <c r="H39" s="142">
        <v>2408578.6</v>
      </c>
      <c r="I39" s="142">
        <v>797421</v>
      </c>
      <c r="J39" s="142">
        <v>156816</v>
      </c>
      <c r="K39" s="142">
        <v>4667.3</v>
      </c>
      <c r="L39" s="142">
        <v>494492.8</v>
      </c>
      <c r="M39" s="142">
        <v>141444.9</v>
      </c>
      <c r="N39" s="142">
        <v>689224.7</v>
      </c>
      <c r="O39" s="142">
        <v>442228.1</v>
      </c>
      <c r="P39" s="142">
        <v>22822.9</v>
      </c>
      <c r="Q39" s="142">
        <v>456881.9</v>
      </c>
      <c r="R39" s="142">
        <v>80972.600000000006</v>
      </c>
      <c r="S39" s="142">
        <v>43731.4</v>
      </c>
      <c r="T39" s="142">
        <v>11316</v>
      </c>
      <c r="U39" s="142">
        <v>25925.200000000001</v>
      </c>
      <c r="V39" s="142">
        <v>479.4</v>
      </c>
      <c r="W39" s="142">
        <v>2460431.92</v>
      </c>
      <c r="X39" s="142">
        <v>2119803.6</v>
      </c>
      <c r="Y39" s="142">
        <v>856512.1</v>
      </c>
      <c r="Z39" s="142">
        <v>720710</v>
      </c>
      <c r="AA39" s="142">
        <v>135802.1</v>
      </c>
      <c r="AB39" s="142">
        <v>87627.7</v>
      </c>
      <c r="AC39" s="142">
        <v>835578</v>
      </c>
      <c r="AD39" s="142">
        <v>400827.9</v>
      </c>
      <c r="AE39" s="142">
        <v>428196.9</v>
      </c>
      <c r="AF39" s="142">
        <v>3088.3</v>
      </c>
      <c r="AG39" s="142">
        <v>3464.9</v>
      </c>
      <c r="AH39" s="142">
        <v>340085.8</v>
      </c>
      <c r="AI39" s="142">
        <v>255328.7</v>
      </c>
      <c r="AJ39" s="142">
        <v>84757.1</v>
      </c>
      <c r="AK39" s="142">
        <v>275723.62</v>
      </c>
      <c r="AL39" s="142">
        <v>61451.4</v>
      </c>
      <c r="AM39" s="142">
        <v>214272.22</v>
      </c>
      <c r="AN39" s="142">
        <v>771.7</v>
      </c>
      <c r="AO39" s="142">
        <v>209007.5</v>
      </c>
      <c r="AP39" s="142">
        <v>85</v>
      </c>
      <c r="AQ39" s="142">
        <v>4408.0200000000004</v>
      </c>
      <c r="AR39" s="142">
        <v>64904.7</v>
      </c>
      <c r="AS39" s="142">
        <v>0</v>
      </c>
      <c r="AT39" s="142">
        <v>369684.47999999998</v>
      </c>
      <c r="AU39" s="142">
        <v>369747.60000000009</v>
      </c>
      <c r="AV39" s="142">
        <v>29598.680000000168</v>
      </c>
      <c r="AW39" s="142">
        <v>0.18373303999999999</v>
      </c>
      <c r="AX39" s="142">
        <v>0</v>
      </c>
      <c r="AY39" s="142">
        <v>0</v>
      </c>
      <c r="AZ39" s="142">
        <v>0</v>
      </c>
      <c r="BA39" s="142">
        <v>0</v>
      </c>
      <c r="BB39" s="142">
        <v>161096.12076303843</v>
      </c>
      <c r="BC39" s="142">
        <v>4404090</v>
      </c>
      <c r="BI39" s="140">
        <v>2008</v>
      </c>
      <c r="BJ39" s="140">
        <v>12</v>
      </c>
      <c r="BK39" s="140" t="s">
        <v>534</v>
      </c>
      <c r="BL39" s="147">
        <v>39783</v>
      </c>
      <c r="BM39" s="142">
        <v>290327.10000000009</v>
      </c>
      <c r="BN39" s="142">
        <v>290159.5</v>
      </c>
      <c r="BO39" s="142">
        <v>282833.89999999991</v>
      </c>
      <c r="BP39" s="142">
        <v>56785.399999999907</v>
      </c>
      <c r="BQ39" s="142">
        <v>13612.600000000006</v>
      </c>
      <c r="BR39" s="142">
        <v>161.80000000000018</v>
      </c>
      <c r="BS39" s="142">
        <v>34054.399999999965</v>
      </c>
      <c r="BT39" s="142">
        <v>8956.6000000000058</v>
      </c>
      <c r="BU39" s="142">
        <v>119244.79999999993</v>
      </c>
      <c r="BV39" s="142">
        <v>37735.599999999977</v>
      </c>
      <c r="BW39" s="142">
        <v>1510.2000000000007</v>
      </c>
      <c r="BX39" s="142">
        <v>67557.900000000023</v>
      </c>
      <c r="BY39" s="142">
        <v>7325.6000000000058</v>
      </c>
      <c r="BZ39" s="142">
        <v>4107</v>
      </c>
      <c r="CA39" s="142">
        <v>1841.7999999999993</v>
      </c>
      <c r="CB39" s="142">
        <v>1376.7999999999993</v>
      </c>
      <c r="CC39" s="142">
        <v>167.59999999999997</v>
      </c>
      <c r="CD39" s="142">
        <v>381436.59999999986</v>
      </c>
      <c r="CE39" s="142">
        <v>259363</v>
      </c>
      <c r="CF39" s="142">
        <v>123564.09999999998</v>
      </c>
      <c r="CG39" s="142">
        <v>107895.90000000002</v>
      </c>
      <c r="CH39" s="142">
        <v>15668.200000000012</v>
      </c>
      <c r="CI39" s="142">
        <v>20285.800000000003</v>
      </c>
      <c r="CJ39" s="142">
        <v>103987.30000000005</v>
      </c>
      <c r="CK39" s="142">
        <v>58020.100000000035</v>
      </c>
      <c r="CL39" s="142">
        <v>45011.900000000023</v>
      </c>
      <c r="CM39" s="142">
        <v>111.40000000000009</v>
      </c>
      <c r="CN39" s="142">
        <v>843.90000000000009</v>
      </c>
      <c r="CO39" s="142">
        <v>11525.799999999988</v>
      </c>
      <c r="CP39" s="142">
        <v>9456.1000000000058</v>
      </c>
      <c r="CQ39" s="142">
        <v>2069.7000000000116</v>
      </c>
      <c r="CR39" s="142">
        <v>57168.899999999994</v>
      </c>
      <c r="CS39" s="142">
        <v>23393.800000000003</v>
      </c>
      <c r="CT39" s="142">
        <v>33775.100000000006</v>
      </c>
      <c r="CU39" s="142">
        <v>68</v>
      </c>
      <c r="CV39" s="142">
        <v>33218</v>
      </c>
      <c r="CW39" s="142">
        <v>7.0999999999999943</v>
      </c>
      <c r="CX39" s="142">
        <v>482.00000000000045</v>
      </c>
      <c r="CY39" s="142">
        <v>64904.7</v>
      </c>
      <c r="CZ39" s="142">
        <v>0</v>
      </c>
      <c r="DA39" s="142">
        <v>-79583.699999999953</v>
      </c>
      <c r="DB39" s="142">
        <v>30796.5</v>
      </c>
      <c r="DC39" s="142">
        <v>-91109.499999999767</v>
      </c>
      <c r="DD39" s="142">
        <v>-0.56555986000000003</v>
      </c>
      <c r="DE39" s="142">
        <v>0</v>
      </c>
      <c r="DF39" s="142">
        <v>0</v>
      </c>
      <c r="DG39" s="142">
        <v>0</v>
      </c>
      <c r="DH39" s="142">
        <v>0</v>
      </c>
    </row>
    <row r="40" spans="2:112" x14ac:dyDescent="0.25">
      <c r="B40" s="140">
        <v>2009</v>
      </c>
      <c r="C40" s="140">
        <v>1</v>
      </c>
      <c r="D40" s="140" t="s">
        <v>535</v>
      </c>
      <c r="E40" s="147">
        <v>39814</v>
      </c>
      <c r="F40" s="142">
        <v>204962.1</v>
      </c>
      <c r="G40" s="142">
        <v>204962.1</v>
      </c>
      <c r="H40" s="142">
        <v>198520.2</v>
      </c>
      <c r="I40" s="142">
        <v>45762.299999999996</v>
      </c>
      <c r="J40" s="142">
        <v>9556.1</v>
      </c>
      <c r="K40" s="142">
        <v>558.4</v>
      </c>
      <c r="L40" s="142">
        <v>28819.200000000001</v>
      </c>
      <c r="M40" s="142">
        <v>6828.6</v>
      </c>
      <c r="N40" s="142">
        <v>42610.400000000001</v>
      </c>
      <c r="O40" s="142">
        <v>45003</v>
      </c>
      <c r="P40" s="142">
        <v>2380.9</v>
      </c>
      <c r="Q40" s="142">
        <v>62763.6</v>
      </c>
      <c r="R40" s="142">
        <v>6441.9</v>
      </c>
      <c r="S40" s="142">
        <v>4207.8999999999996</v>
      </c>
      <c r="T40" s="142">
        <v>2013.7</v>
      </c>
      <c r="U40" s="142">
        <v>220.3</v>
      </c>
      <c r="V40" s="142">
        <v>0</v>
      </c>
      <c r="W40" s="142">
        <v>265286.2</v>
      </c>
      <c r="X40" s="142">
        <v>237809.1</v>
      </c>
      <c r="Y40" s="142">
        <v>116342.7</v>
      </c>
      <c r="Z40" s="142">
        <v>106644.7</v>
      </c>
      <c r="AA40" s="142">
        <v>9698</v>
      </c>
      <c r="AB40" s="142">
        <v>2272.6999999999998</v>
      </c>
      <c r="AC40" s="142">
        <v>81544.399999999994</v>
      </c>
      <c r="AD40" s="142">
        <v>30002.1</v>
      </c>
      <c r="AE40" s="142">
        <v>50637.1</v>
      </c>
      <c r="AF40" s="142">
        <v>653.5</v>
      </c>
      <c r="AG40" s="142">
        <v>251.7</v>
      </c>
      <c r="AH40" s="142">
        <v>37649.300000000003</v>
      </c>
      <c r="AI40" s="142">
        <v>17588.099999999999</v>
      </c>
      <c r="AJ40" s="142">
        <v>20061.2</v>
      </c>
      <c r="AK40" s="142">
        <v>27477.1</v>
      </c>
      <c r="AL40" s="142">
        <v>1403.1</v>
      </c>
      <c r="AM40" s="142">
        <v>26074</v>
      </c>
      <c r="AN40" s="142">
        <v>201.1</v>
      </c>
      <c r="AO40" s="142">
        <v>25367.8</v>
      </c>
      <c r="AP40" s="142">
        <v>0</v>
      </c>
      <c r="AQ40" s="142">
        <v>505.1</v>
      </c>
      <c r="AR40" s="142">
        <v>0</v>
      </c>
      <c r="AS40" s="142">
        <v>0</v>
      </c>
      <c r="AT40" s="142">
        <v>-22674.800000000017</v>
      </c>
      <c r="AU40" s="142">
        <v>-32847</v>
      </c>
      <c r="AV40" s="142">
        <v>-60324.100000000006</v>
      </c>
      <c r="AW40" s="142">
        <v>-0.34429530000000003</v>
      </c>
      <c r="AX40" s="142">
        <v>8191.8999999999942</v>
      </c>
      <c r="AY40" s="142">
        <v>68516</v>
      </c>
      <c r="AZ40" s="142">
        <v>68516</v>
      </c>
      <c r="BA40" s="142">
        <v>-5281</v>
      </c>
      <c r="BB40" s="142">
        <v>175210.34995249717</v>
      </c>
      <c r="BC40" s="142">
        <v>4469337</v>
      </c>
      <c r="BI40" s="140">
        <v>2009</v>
      </c>
      <c r="BJ40" s="140">
        <v>1</v>
      </c>
      <c r="BK40" s="140" t="s">
        <v>535</v>
      </c>
      <c r="BL40" s="147">
        <v>39814</v>
      </c>
      <c r="BM40" s="142">
        <v>204962.1</v>
      </c>
      <c r="BN40" s="142">
        <v>204962.1</v>
      </c>
      <c r="BO40" s="142">
        <v>198520.2</v>
      </c>
      <c r="BP40" s="142">
        <v>45762.299999999996</v>
      </c>
      <c r="BQ40" s="142">
        <v>9556.1</v>
      </c>
      <c r="BR40" s="142">
        <v>558.4</v>
      </c>
      <c r="BS40" s="142">
        <v>28819.200000000001</v>
      </c>
      <c r="BT40" s="142">
        <v>6828.6</v>
      </c>
      <c r="BU40" s="142">
        <v>42610.400000000001</v>
      </c>
      <c r="BV40" s="142">
        <v>45003</v>
      </c>
      <c r="BW40" s="142">
        <v>2380.9</v>
      </c>
      <c r="BX40" s="142">
        <v>62763.6</v>
      </c>
      <c r="BY40" s="142">
        <v>6441.9</v>
      </c>
      <c r="BZ40" s="142">
        <v>4207.8999999999996</v>
      </c>
      <c r="CA40" s="142">
        <v>2013.7</v>
      </c>
      <c r="CB40" s="142">
        <v>220.3</v>
      </c>
      <c r="CC40" s="142">
        <v>0</v>
      </c>
      <c r="CD40" s="142">
        <v>265286.2</v>
      </c>
      <c r="CE40" s="142">
        <v>237809.1</v>
      </c>
      <c r="CF40" s="142">
        <v>116342.7</v>
      </c>
      <c r="CG40" s="142">
        <v>106644.7</v>
      </c>
      <c r="CH40" s="142">
        <v>9698</v>
      </c>
      <c r="CI40" s="142">
        <v>2272.6999999999998</v>
      </c>
      <c r="CJ40" s="142">
        <v>81544.399999999994</v>
      </c>
      <c r="CK40" s="142">
        <v>30002.1</v>
      </c>
      <c r="CL40" s="142">
        <v>50637.1</v>
      </c>
      <c r="CM40" s="142">
        <v>653.5</v>
      </c>
      <c r="CN40" s="142">
        <v>251.7</v>
      </c>
      <c r="CO40" s="142">
        <v>37649.300000000003</v>
      </c>
      <c r="CP40" s="142">
        <v>17588.099999999999</v>
      </c>
      <c r="CQ40" s="142">
        <v>20061.2</v>
      </c>
      <c r="CR40" s="142">
        <v>27477.1</v>
      </c>
      <c r="CS40" s="142">
        <v>1403.1</v>
      </c>
      <c r="CT40" s="142">
        <v>26074</v>
      </c>
      <c r="CU40" s="142">
        <v>201.1</v>
      </c>
      <c r="CV40" s="142">
        <v>25367.8</v>
      </c>
      <c r="CW40" s="142">
        <v>0</v>
      </c>
      <c r="CX40" s="142">
        <v>505.1</v>
      </c>
      <c r="CY40" s="142">
        <v>0</v>
      </c>
      <c r="CZ40" s="142">
        <v>0</v>
      </c>
      <c r="DA40" s="142">
        <v>-22674.800000000017</v>
      </c>
      <c r="DB40" s="142">
        <v>-32847</v>
      </c>
      <c r="DC40" s="142">
        <v>-60324.100000000006</v>
      </c>
      <c r="DD40" s="142">
        <v>-0.34429530000000003</v>
      </c>
      <c r="DE40" s="142">
        <v>8191.8999999999942</v>
      </c>
      <c r="DF40" s="142">
        <v>68516</v>
      </c>
      <c r="DG40" s="142">
        <v>68516</v>
      </c>
      <c r="DH40" s="142">
        <v>-5281</v>
      </c>
    </row>
    <row r="41" spans="2:112" x14ac:dyDescent="0.25">
      <c r="B41" s="140">
        <v>2009</v>
      </c>
      <c r="C41" s="140">
        <v>2</v>
      </c>
      <c r="D41" s="140" t="s">
        <v>536</v>
      </c>
      <c r="E41" s="147">
        <v>39845</v>
      </c>
      <c r="F41" s="142">
        <v>363979.9</v>
      </c>
      <c r="G41" s="142">
        <v>363979.9</v>
      </c>
      <c r="H41" s="142">
        <v>351588.5</v>
      </c>
      <c r="I41" s="142">
        <v>89900.3</v>
      </c>
      <c r="J41" s="142">
        <v>18514.3</v>
      </c>
      <c r="K41" s="142">
        <v>828.5</v>
      </c>
      <c r="L41" s="142">
        <v>57437.7</v>
      </c>
      <c r="M41" s="142">
        <v>13119.8</v>
      </c>
      <c r="N41" s="142">
        <v>71672.5</v>
      </c>
      <c r="O41" s="142">
        <v>83100.5</v>
      </c>
      <c r="P41" s="142">
        <v>4175.6000000000004</v>
      </c>
      <c r="Q41" s="142">
        <v>102739.6</v>
      </c>
      <c r="R41" s="142">
        <v>12391.399999999998</v>
      </c>
      <c r="S41" s="142">
        <v>8535.7999999999993</v>
      </c>
      <c r="T41" s="142">
        <v>3079.8</v>
      </c>
      <c r="U41" s="142">
        <v>775.8</v>
      </c>
      <c r="V41" s="142">
        <v>0</v>
      </c>
      <c r="W41" s="142">
        <v>454048.4</v>
      </c>
      <c r="X41" s="142">
        <v>417653</v>
      </c>
      <c r="Y41" s="142">
        <v>194004.8</v>
      </c>
      <c r="Z41" s="142">
        <v>162515.9</v>
      </c>
      <c r="AA41" s="142">
        <v>31488.9</v>
      </c>
      <c r="AB41" s="142">
        <v>6298.4</v>
      </c>
      <c r="AC41" s="142">
        <v>161779.6</v>
      </c>
      <c r="AD41" s="142">
        <v>65708.399999999994</v>
      </c>
      <c r="AE41" s="142">
        <v>94428.7</v>
      </c>
      <c r="AF41" s="142">
        <v>867.8</v>
      </c>
      <c r="AG41" s="142">
        <v>774.7</v>
      </c>
      <c r="AH41" s="142">
        <v>55570.2</v>
      </c>
      <c r="AI41" s="142">
        <v>28569.7</v>
      </c>
      <c r="AJ41" s="142">
        <v>27000.5</v>
      </c>
      <c r="AK41" s="142">
        <v>36395.4</v>
      </c>
      <c r="AL41" s="142">
        <v>3736.3</v>
      </c>
      <c r="AM41" s="142">
        <v>32659.1</v>
      </c>
      <c r="AN41" s="142">
        <v>415.3</v>
      </c>
      <c r="AO41" s="142">
        <v>31174.9</v>
      </c>
      <c r="AP41" s="142">
        <v>16.7</v>
      </c>
      <c r="AQ41" s="142">
        <v>1052.2</v>
      </c>
      <c r="AR41" s="142">
        <v>0</v>
      </c>
      <c r="AS41" s="142">
        <v>0</v>
      </c>
      <c r="AT41" s="142">
        <v>-34498.299999999988</v>
      </c>
      <c r="AU41" s="142">
        <v>-53673.099999999977</v>
      </c>
      <c r="AV41" s="142">
        <v>-90068.5</v>
      </c>
      <c r="AW41" s="142">
        <v>-0.51405924999999997</v>
      </c>
      <c r="AX41" s="142">
        <v>13626.5</v>
      </c>
      <c r="AY41" s="142">
        <v>103695</v>
      </c>
      <c r="AZ41" s="142">
        <v>103695</v>
      </c>
      <c r="BA41" s="142">
        <v>-6494</v>
      </c>
      <c r="BB41" s="142">
        <v>175210.34783441792</v>
      </c>
      <c r="BC41" s="142">
        <v>4469337</v>
      </c>
      <c r="BI41" s="140">
        <v>2009</v>
      </c>
      <c r="BJ41" s="140">
        <v>2</v>
      </c>
      <c r="BK41" s="140" t="s">
        <v>536</v>
      </c>
      <c r="BL41" s="147">
        <v>39845</v>
      </c>
      <c r="BM41" s="142">
        <v>159017.80000000002</v>
      </c>
      <c r="BN41" s="142">
        <v>159017.80000000002</v>
      </c>
      <c r="BO41" s="142">
        <v>153068.29999999999</v>
      </c>
      <c r="BP41" s="142">
        <v>44138.000000000007</v>
      </c>
      <c r="BQ41" s="142">
        <v>8958.1999999999989</v>
      </c>
      <c r="BR41" s="142">
        <v>270.10000000000002</v>
      </c>
      <c r="BS41" s="142">
        <v>28618.499999999996</v>
      </c>
      <c r="BT41" s="142">
        <v>6291.1999999999989</v>
      </c>
      <c r="BU41" s="142">
        <v>29062.1</v>
      </c>
      <c r="BV41" s="142">
        <v>38097.5</v>
      </c>
      <c r="BW41" s="142">
        <v>1794.7000000000003</v>
      </c>
      <c r="BX41" s="142">
        <v>39976.000000000007</v>
      </c>
      <c r="BY41" s="142">
        <v>5949.4999999999982</v>
      </c>
      <c r="BZ41" s="142">
        <v>4327.8999999999996</v>
      </c>
      <c r="CA41" s="142">
        <v>1066.1000000000001</v>
      </c>
      <c r="CB41" s="142">
        <v>555.5</v>
      </c>
      <c r="CC41" s="142">
        <v>0</v>
      </c>
      <c r="CD41" s="142">
        <v>188762.2</v>
      </c>
      <c r="CE41" s="142">
        <v>179843.9</v>
      </c>
      <c r="CF41" s="142">
        <v>77662.099999999991</v>
      </c>
      <c r="CG41" s="142">
        <v>55871.199999999997</v>
      </c>
      <c r="CH41" s="142">
        <v>21790.9</v>
      </c>
      <c r="CI41" s="142">
        <v>4025.7</v>
      </c>
      <c r="CJ41" s="142">
        <v>80235.200000000012</v>
      </c>
      <c r="CK41" s="142">
        <v>35706.299999999996</v>
      </c>
      <c r="CL41" s="142">
        <v>43791.6</v>
      </c>
      <c r="CM41" s="142">
        <v>214.29999999999995</v>
      </c>
      <c r="CN41" s="142">
        <v>523</v>
      </c>
      <c r="CO41" s="142">
        <v>17920.899999999994</v>
      </c>
      <c r="CP41" s="142">
        <v>10981.600000000002</v>
      </c>
      <c r="CQ41" s="142">
        <v>6939.2999999999993</v>
      </c>
      <c r="CR41" s="142">
        <v>8918.3000000000029</v>
      </c>
      <c r="CS41" s="142">
        <v>2333.2000000000003</v>
      </c>
      <c r="CT41" s="142">
        <v>6585.0999999999985</v>
      </c>
      <c r="CU41" s="142">
        <v>214.20000000000002</v>
      </c>
      <c r="CV41" s="142">
        <v>5807.1000000000022</v>
      </c>
      <c r="CW41" s="142">
        <v>16.7</v>
      </c>
      <c r="CX41" s="142">
        <v>547.1</v>
      </c>
      <c r="CY41" s="142">
        <v>0</v>
      </c>
      <c r="CZ41" s="142">
        <v>0</v>
      </c>
      <c r="DA41" s="142">
        <v>-11823.499999999971</v>
      </c>
      <c r="DB41" s="142">
        <v>-20826.099999999977</v>
      </c>
      <c r="DC41" s="142">
        <v>-29744.399999999994</v>
      </c>
      <c r="DD41" s="142">
        <v>-0.16976394999999994</v>
      </c>
      <c r="DE41" s="142">
        <v>5434.6000000000058</v>
      </c>
      <c r="DF41" s="142">
        <v>35179</v>
      </c>
      <c r="DG41" s="142">
        <v>35179</v>
      </c>
      <c r="DH41" s="142">
        <v>-1213</v>
      </c>
    </row>
    <row r="42" spans="2:112" x14ac:dyDescent="0.25">
      <c r="B42" s="140">
        <v>2009</v>
      </c>
      <c r="C42" s="140">
        <v>3</v>
      </c>
      <c r="D42" s="140" t="s">
        <v>537</v>
      </c>
      <c r="E42" s="147">
        <v>39873</v>
      </c>
      <c r="F42" s="142">
        <v>598262.6</v>
      </c>
      <c r="G42" s="142">
        <v>598262.6</v>
      </c>
      <c r="H42" s="142">
        <v>578706.30000000005</v>
      </c>
      <c r="I42" s="142">
        <v>138265</v>
      </c>
      <c r="J42" s="142">
        <v>27774.2</v>
      </c>
      <c r="K42" s="142">
        <v>1061.5</v>
      </c>
      <c r="L42" s="142">
        <v>87737.5</v>
      </c>
      <c r="M42" s="142">
        <v>21691.8</v>
      </c>
      <c r="N42" s="142">
        <v>176975.6</v>
      </c>
      <c r="O42" s="142">
        <v>118622.2</v>
      </c>
      <c r="P42" s="142">
        <v>5925.6</v>
      </c>
      <c r="Q42" s="142">
        <v>138917.9</v>
      </c>
      <c r="R42" s="142">
        <v>19556.3</v>
      </c>
      <c r="S42" s="142">
        <v>12728.9</v>
      </c>
      <c r="T42" s="142">
        <v>4099.3</v>
      </c>
      <c r="U42" s="142">
        <v>2728.1</v>
      </c>
      <c r="V42" s="142">
        <v>0</v>
      </c>
      <c r="W42" s="142">
        <v>704417.8</v>
      </c>
      <c r="X42" s="142">
        <v>659914.19999999995</v>
      </c>
      <c r="Y42" s="142">
        <v>273656.59999999998</v>
      </c>
      <c r="Z42" s="142">
        <v>228854.9</v>
      </c>
      <c r="AA42" s="142">
        <v>44801.7</v>
      </c>
      <c r="AB42" s="142">
        <v>14144.5</v>
      </c>
      <c r="AC42" s="142">
        <v>241199.6</v>
      </c>
      <c r="AD42" s="142">
        <v>100718.3</v>
      </c>
      <c r="AE42" s="142">
        <v>138082.4</v>
      </c>
      <c r="AF42" s="142">
        <v>1319.3</v>
      </c>
      <c r="AG42" s="142">
        <v>1079.5999999999999</v>
      </c>
      <c r="AH42" s="142">
        <v>130913.5</v>
      </c>
      <c r="AI42" s="142">
        <v>98431.4</v>
      </c>
      <c r="AJ42" s="142">
        <v>32482.1</v>
      </c>
      <c r="AK42" s="142">
        <v>44503.6</v>
      </c>
      <c r="AL42" s="142">
        <v>7493.1</v>
      </c>
      <c r="AM42" s="142">
        <v>37010.5</v>
      </c>
      <c r="AN42" s="142">
        <v>1162.9000000000001</v>
      </c>
      <c r="AO42" s="142">
        <v>34685.9</v>
      </c>
      <c r="AP42" s="142">
        <v>25</v>
      </c>
      <c r="AQ42" s="142">
        <v>1136.7</v>
      </c>
      <c r="AR42" s="142">
        <v>0</v>
      </c>
      <c r="AS42" s="142">
        <v>0</v>
      </c>
      <c r="AT42" s="142">
        <v>24758.29999999993</v>
      </c>
      <c r="AU42" s="142">
        <v>-61651.599999999977</v>
      </c>
      <c r="AV42" s="142">
        <v>-106155.20000000007</v>
      </c>
      <c r="AW42" s="142">
        <v>-0.60587289</v>
      </c>
      <c r="AX42" s="142">
        <v>14749.79999999993</v>
      </c>
      <c r="AY42" s="142">
        <v>120905</v>
      </c>
      <c r="AZ42" s="142">
        <v>120905</v>
      </c>
      <c r="BA42" s="142">
        <v>-8869</v>
      </c>
      <c r="BB42" s="142">
        <v>175210.34816395247</v>
      </c>
      <c r="BC42" s="142">
        <v>4469337</v>
      </c>
      <c r="BI42" s="140">
        <v>2009</v>
      </c>
      <c r="BJ42" s="140">
        <v>3</v>
      </c>
      <c r="BK42" s="140" t="s">
        <v>537</v>
      </c>
      <c r="BL42" s="147">
        <v>39873</v>
      </c>
      <c r="BM42" s="142">
        <v>234282.69999999995</v>
      </c>
      <c r="BN42" s="142">
        <v>234282.69999999995</v>
      </c>
      <c r="BO42" s="142">
        <v>227117.80000000005</v>
      </c>
      <c r="BP42" s="142">
        <v>48364.7</v>
      </c>
      <c r="BQ42" s="142">
        <v>9259.9000000000015</v>
      </c>
      <c r="BR42" s="142">
        <v>233</v>
      </c>
      <c r="BS42" s="142">
        <v>30299.800000000003</v>
      </c>
      <c r="BT42" s="142">
        <v>8572</v>
      </c>
      <c r="BU42" s="142">
        <v>105303.1</v>
      </c>
      <c r="BV42" s="142">
        <v>35521.699999999997</v>
      </c>
      <c r="BW42" s="142">
        <v>1750</v>
      </c>
      <c r="BX42" s="142">
        <v>36178.299999999988</v>
      </c>
      <c r="BY42" s="142">
        <v>7164.9000000000015</v>
      </c>
      <c r="BZ42" s="142">
        <v>4193.1000000000004</v>
      </c>
      <c r="CA42" s="142">
        <v>1019.5</v>
      </c>
      <c r="CB42" s="142">
        <v>1952.3</v>
      </c>
      <c r="CC42" s="142">
        <v>0</v>
      </c>
      <c r="CD42" s="142">
        <v>250369.40000000002</v>
      </c>
      <c r="CE42" s="142">
        <v>242261.19999999995</v>
      </c>
      <c r="CF42" s="142">
        <v>79651.799999999988</v>
      </c>
      <c r="CG42" s="142">
        <v>66339</v>
      </c>
      <c r="CH42" s="142">
        <v>13312.799999999996</v>
      </c>
      <c r="CI42" s="142">
        <v>7846.1</v>
      </c>
      <c r="CJ42" s="142">
        <v>79420</v>
      </c>
      <c r="CK42" s="142">
        <v>35009.900000000009</v>
      </c>
      <c r="CL42" s="142">
        <v>43653.7</v>
      </c>
      <c r="CM42" s="142">
        <v>451.5</v>
      </c>
      <c r="CN42" s="142">
        <v>304.89999999999986</v>
      </c>
      <c r="CO42" s="142">
        <v>75343.3</v>
      </c>
      <c r="CP42" s="142">
        <v>69861.7</v>
      </c>
      <c r="CQ42" s="142">
        <v>5481.5999999999985</v>
      </c>
      <c r="CR42" s="142">
        <v>8108.1999999999971</v>
      </c>
      <c r="CS42" s="142">
        <v>3756.8</v>
      </c>
      <c r="CT42" s="142">
        <v>4351.4000000000015</v>
      </c>
      <c r="CU42" s="142">
        <v>747.60000000000014</v>
      </c>
      <c r="CV42" s="142">
        <v>3511</v>
      </c>
      <c r="CW42" s="142">
        <v>8.3000000000000007</v>
      </c>
      <c r="CX42" s="142">
        <v>84.5</v>
      </c>
      <c r="CY42" s="142">
        <v>0</v>
      </c>
      <c r="CZ42" s="142">
        <v>0</v>
      </c>
      <c r="DA42" s="142">
        <v>59256.599999999919</v>
      </c>
      <c r="DB42" s="142">
        <v>-7978.5</v>
      </c>
      <c r="DC42" s="142">
        <v>-16086.70000000007</v>
      </c>
      <c r="DD42" s="142">
        <v>-9.181364000000003E-2</v>
      </c>
      <c r="DE42" s="142">
        <v>1123.2999999999302</v>
      </c>
      <c r="DF42" s="142">
        <v>17210</v>
      </c>
      <c r="DG42" s="142">
        <v>17210</v>
      </c>
      <c r="DH42" s="142">
        <v>-2375</v>
      </c>
    </row>
    <row r="43" spans="2:112" x14ac:dyDescent="0.25">
      <c r="B43" s="140">
        <v>2009</v>
      </c>
      <c r="C43" s="140">
        <v>4</v>
      </c>
      <c r="D43" s="140" t="s">
        <v>538</v>
      </c>
      <c r="E43" s="147">
        <v>39904</v>
      </c>
      <c r="F43" s="142">
        <v>780706.2</v>
      </c>
      <c r="G43" s="142">
        <v>780706.2</v>
      </c>
      <c r="H43" s="142">
        <v>752062</v>
      </c>
      <c r="I43" s="142">
        <v>183692.9</v>
      </c>
      <c r="J43" s="142">
        <v>35787.300000000003</v>
      </c>
      <c r="K43" s="142">
        <v>1407.6</v>
      </c>
      <c r="L43" s="142">
        <v>116525.9</v>
      </c>
      <c r="M43" s="142">
        <v>29972.1</v>
      </c>
      <c r="N43" s="142">
        <v>227441.6</v>
      </c>
      <c r="O43" s="142">
        <v>156722.29999999999</v>
      </c>
      <c r="P43" s="142">
        <v>8363.5</v>
      </c>
      <c r="Q43" s="142">
        <v>175841.7</v>
      </c>
      <c r="R43" s="142">
        <v>28644.2</v>
      </c>
      <c r="S43" s="142">
        <v>17252.3</v>
      </c>
      <c r="T43" s="142">
        <v>5040.7</v>
      </c>
      <c r="U43" s="142">
        <v>6351.2</v>
      </c>
      <c r="V43" s="142">
        <v>0</v>
      </c>
      <c r="W43" s="142">
        <v>907950.4</v>
      </c>
      <c r="X43" s="142">
        <v>837405.1</v>
      </c>
      <c r="Y43" s="142">
        <v>358093.4</v>
      </c>
      <c r="Z43" s="142">
        <v>299144.2</v>
      </c>
      <c r="AA43" s="142">
        <v>58949.2</v>
      </c>
      <c r="AB43" s="142">
        <v>21143.3</v>
      </c>
      <c r="AC43" s="142">
        <v>319643.90000000002</v>
      </c>
      <c r="AD43" s="142">
        <v>134407.9</v>
      </c>
      <c r="AE43" s="142">
        <v>182505.1</v>
      </c>
      <c r="AF43" s="142">
        <v>1494.6</v>
      </c>
      <c r="AG43" s="142">
        <v>1236.3</v>
      </c>
      <c r="AH43" s="142">
        <v>138524.5</v>
      </c>
      <c r="AI43" s="142">
        <v>104362.7</v>
      </c>
      <c r="AJ43" s="142">
        <v>34161.800000000003</v>
      </c>
      <c r="AK43" s="142">
        <v>70545.3</v>
      </c>
      <c r="AL43" s="142">
        <v>12368.7</v>
      </c>
      <c r="AM43" s="142">
        <v>58176.6</v>
      </c>
      <c r="AN43" s="142">
        <v>1723.9</v>
      </c>
      <c r="AO43" s="142">
        <v>54710.3</v>
      </c>
      <c r="AP43" s="142">
        <v>33.299999999999997</v>
      </c>
      <c r="AQ43" s="142">
        <v>1709.1</v>
      </c>
      <c r="AR43" s="142">
        <v>0</v>
      </c>
      <c r="AS43" s="142">
        <v>0</v>
      </c>
      <c r="AT43" s="142">
        <v>11280.29999999993</v>
      </c>
      <c r="AU43" s="142">
        <v>-56698.900000000023</v>
      </c>
      <c r="AV43" s="142">
        <v>-127244.20000000007</v>
      </c>
      <c r="AW43" s="142">
        <v>-0.72623678000000003</v>
      </c>
      <c r="AX43" s="142">
        <v>18288.79999999993</v>
      </c>
      <c r="AY43" s="142">
        <v>145533</v>
      </c>
      <c r="AZ43" s="142">
        <v>145533</v>
      </c>
      <c r="BA43" s="142">
        <v>-13221</v>
      </c>
      <c r="BB43" s="142">
        <v>175210.34944002709</v>
      </c>
      <c r="BC43" s="142">
        <v>4469337</v>
      </c>
      <c r="BI43" s="140">
        <v>2009</v>
      </c>
      <c r="BJ43" s="140">
        <v>4</v>
      </c>
      <c r="BK43" s="140" t="s">
        <v>538</v>
      </c>
      <c r="BL43" s="147">
        <v>39904</v>
      </c>
      <c r="BM43" s="142">
        <v>182443.59999999998</v>
      </c>
      <c r="BN43" s="142">
        <v>182443.59999999998</v>
      </c>
      <c r="BO43" s="142">
        <v>173355.69999999995</v>
      </c>
      <c r="BP43" s="142">
        <v>45427.899999999994</v>
      </c>
      <c r="BQ43" s="142">
        <v>8013.1000000000022</v>
      </c>
      <c r="BR43" s="142">
        <v>346.09999999999991</v>
      </c>
      <c r="BS43" s="142">
        <v>28788.399999999994</v>
      </c>
      <c r="BT43" s="142">
        <v>8280.2999999999993</v>
      </c>
      <c r="BU43" s="142">
        <v>50466</v>
      </c>
      <c r="BV43" s="142">
        <v>38100.099999999991</v>
      </c>
      <c r="BW43" s="142">
        <v>2437.8999999999996</v>
      </c>
      <c r="BX43" s="142">
        <v>36923.800000000017</v>
      </c>
      <c r="BY43" s="142">
        <v>9087.9000000000015</v>
      </c>
      <c r="BZ43" s="142">
        <v>4523.3999999999996</v>
      </c>
      <c r="CA43" s="142">
        <v>941.39999999999964</v>
      </c>
      <c r="CB43" s="142">
        <v>3623.1</v>
      </c>
      <c r="CC43" s="142">
        <v>0</v>
      </c>
      <c r="CD43" s="142">
        <v>203532.59999999998</v>
      </c>
      <c r="CE43" s="142">
        <v>177490.90000000002</v>
      </c>
      <c r="CF43" s="142">
        <v>84436.800000000047</v>
      </c>
      <c r="CG43" s="142">
        <v>70289.300000000017</v>
      </c>
      <c r="CH43" s="142">
        <v>14147.5</v>
      </c>
      <c r="CI43" s="142">
        <v>6998.7999999999993</v>
      </c>
      <c r="CJ43" s="142">
        <v>78444.300000000017</v>
      </c>
      <c r="CK43" s="142">
        <v>33689.599999999991</v>
      </c>
      <c r="CL43" s="142">
        <v>44422.700000000012</v>
      </c>
      <c r="CM43" s="142">
        <v>175.29999999999995</v>
      </c>
      <c r="CN43" s="142">
        <v>156.70000000000005</v>
      </c>
      <c r="CO43" s="142">
        <v>7611</v>
      </c>
      <c r="CP43" s="142">
        <v>5931.3000000000029</v>
      </c>
      <c r="CQ43" s="142">
        <v>1679.7000000000044</v>
      </c>
      <c r="CR43" s="142">
        <v>26041.700000000004</v>
      </c>
      <c r="CS43" s="142">
        <v>4875.6000000000004</v>
      </c>
      <c r="CT43" s="142">
        <v>21166.1</v>
      </c>
      <c r="CU43" s="142">
        <v>561</v>
      </c>
      <c r="CV43" s="142">
        <v>20024.400000000001</v>
      </c>
      <c r="CW43" s="142">
        <v>8.2999999999999972</v>
      </c>
      <c r="CX43" s="142">
        <v>572.39999999999986</v>
      </c>
      <c r="CY43" s="142">
        <v>0</v>
      </c>
      <c r="CZ43" s="142">
        <v>0</v>
      </c>
      <c r="DA43" s="142">
        <v>-13478</v>
      </c>
      <c r="DB43" s="142">
        <v>4952.6999999999534</v>
      </c>
      <c r="DC43" s="142">
        <v>-21089</v>
      </c>
      <c r="DD43" s="142">
        <v>-0.12036389000000003</v>
      </c>
      <c r="DE43" s="142">
        <v>3539</v>
      </c>
      <c r="DF43" s="142">
        <v>24628</v>
      </c>
      <c r="DG43" s="142">
        <v>24628</v>
      </c>
      <c r="DH43" s="142">
        <v>-4352</v>
      </c>
    </row>
    <row r="44" spans="2:112" x14ac:dyDescent="0.25">
      <c r="B44" s="140">
        <v>2009</v>
      </c>
      <c r="C44" s="140">
        <v>5</v>
      </c>
      <c r="D44" s="140" t="s">
        <v>539</v>
      </c>
      <c r="E44" s="147">
        <v>39934</v>
      </c>
      <c r="F44" s="142">
        <v>935509.2</v>
      </c>
      <c r="G44" s="142">
        <v>935509.2</v>
      </c>
      <c r="H44" s="142">
        <v>898718.1</v>
      </c>
      <c r="I44" s="142">
        <v>227190.9</v>
      </c>
      <c r="J44" s="142">
        <v>43987.199999999997</v>
      </c>
      <c r="K44" s="142">
        <v>1715.7</v>
      </c>
      <c r="L44" s="142">
        <v>145251.4</v>
      </c>
      <c r="M44" s="142">
        <v>36236.6</v>
      </c>
      <c r="N44" s="142">
        <v>256077.6</v>
      </c>
      <c r="O44" s="142">
        <v>192788</v>
      </c>
      <c r="P44" s="142">
        <v>10398.200000000001</v>
      </c>
      <c r="Q44" s="142">
        <v>212263.4</v>
      </c>
      <c r="R44" s="142">
        <v>36791.1</v>
      </c>
      <c r="S44" s="142">
        <v>21615.5</v>
      </c>
      <c r="T44" s="142">
        <v>5984.1</v>
      </c>
      <c r="U44" s="142">
        <v>9191.5</v>
      </c>
      <c r="V44" s="142">
        <v>0</v>
      </c>
      <c r="W44" s="142">
        <v>1120681</v>
      </c>
      <c r="X44" s="142">
        <v>1026260.6</v>
      </c>
      <c r="Y44" s="142">
        <v>441395.5</v>
      </c>
      <c r="Z44" s="142">
        <v>367690</v>
      </c>
      <c r="AA44" s="142">
        <v>73705.5</v>
      </c>
      <c r="AB44" s="142">
        <v>30817.7</v>
      </c>
      <c r="AC44" s="142">
        <v>394531.7</v>
      </c>
      <c r="AD44" s="142">
        <v>169571.5</v>
      </c>
      <c r="AE44" s="142">
        <v>221181.9</v>
      </c>
      <c r="AF44" s="142">
        <v>1857.3</v>
      </c>
      <c r="AG44" s="142">
        <v>1921</v>
      </c>
      <c r="AH44" s="142">
        <v>159515.70000000001</v>
      </c>
      <c r="AI44" s="142">
        <v>116852.8</v>
      </c>
      <c r="AJ44" s="142">
        <v>42662.9</v>
      </c>
      <c r="AK44" s="142">
        <v>94420.4</v>
      </c>
      <c r="AL44" s="142">
        <v>18394.8</v>
      </c>
      <c r="AM44" s="142">
        <v>76025.600000000006</v>
      </c>
      <c r="AN44" s="142">
        <v>2500.9</v>
      </c>
      <c r="AO44" s="142">
        <v>71538</v>
      </c>
      <c r="AP44" s="142">
        <v>41.7</v>
      </c>
      <c r="AQ44" s="142">
        <v>1945</v>
      </c>
      <c r="AR44" s="142">
        <v>0</v>
      </c>
      <c r="AS44" s="142">
        <v>0</v>
      </c>
      <c r="AT44" s="142">
        <v>-25656.100000000093</v>
      </c>
      <c r="AU44" s="142">
        <v>-90751.400000000023</v>
      </c>
      <c r="AV44" s="142">
        <v>-185171.80000000005</v>
      </c>
      <c r="AW44" s="142">
        <v>-1.0568542400000001</v>
      </c>
      <c r="AX44" s="142">
        <v>187945.19999999995</v>
      </c>
      <c r="AY44" s="142">
        <v>373117</v>
      </c>
      <c r="AZ44" s="142">
        <v>373117</v>
      </c>
      <c r="BA44" s="142">
        <v>-187292</v>
      </c>
      <c r="BB44" s="142">
        <v>175210.34877997939</v>
      </c>
      <c r="BC44" s="142">
        <v>4469337</v>
      </c>
      <c r="BI44" s="140">
        <v>2009</v>
      </c>
      <c r="BJ44" s="140">
        <v>5</v>
      </c>
      <c r="BK44" s="140" t="s">
        <v>539</v>
      </c>
      <c r="BL44" s="147">
        <v>39934</v>
      </c>
      <c r="BM44" s="142">
        <v>154803</v>
      </c>
      <c r="BN44" s="142">
        <v>154803</v>
      </c>
      <c r="BO44" s="142">
        <v>146656.09999999998</v>
      </c>
      <c r="BP44" s="142">
        <v>43498</v>
      </c>
      <c r="BQ44" s="142">
        <v>8199.8999999999942</v>
      </c>
      <c r="BR44" s="142">
        <v>308.10000000000014</v>
      </c>
      <c r="BS44" s="142">
        <v>28725.5</v>
      </c>
      <c r="BT44" s="142">
        <v>6264.5</v>
      </c>
      <c r="BU44" s="142">
        <v>28636</v>
      </c>
      <c r="BV44" s="142">
        <v>36065.700000000012</v>
      </c>
      <c r="BW44" s="142">
        <v>2034.7000000000007</v>
      </c>
      <c r="BX44" s="142">
        <v>36421.699999999983</v>
      </c>
      <c r="BY44" s="142">
        <v>8146.8999999999978</v>
      </c>
      <c r="BZ44" s="142">
        <v>4363.2000000000007</v>
      </c>
      <c r="CA44" s="142">
        <v>943.40000000000055</v>
      </c>
      <c r="CB44" s="142">
        <v>2840.3</v>
      </c>
      <c r="CC44" s="142">
        <v>0</v>
      </c>
      <c r="CD44" s="142">
        <v>212730.59999999998</v>
      </c>
      <c r="CE44" s="142">
        <v>188855.5</v>
      </c>
      <c r="CF44" s="142">
        <v>83302.099999999977</v>
      </c>
      <c r="CG44" s="142">
        <v>68545.799999999988</v>
      </c>
      <c r="CH44" s="142">
        <v>14756.300000000003</v>
      </c>
      <c r="CI44" s="142">
        <v>9674.4000000000015</v>
      </c>
      <c r="CJ44" s="142">
        <v>74887.799999999988</v>
      </c>
      <c r="CK44" s="142">
        <v>35163.600000000006</v>
      </c>
      <c r="CL44" s="142">
        <v>38676.799999999988</v>
      </c>
      <c r="CM44" s="142">
        <v>362.70000000000005</v>
      </c>
      <c r="CN44" s="142">
        <v>684.7</v>
      </c>
      <c r="CO44" s="142">
        <v>20991.200000000012</v>
      </c>
      <c r="CP44" s="142">
        <v>12490.100000000006</v>
      </c>
      <c r="CQ44" s="142">
        <v>8501.0999999999985</v>
      </c>
      <c r="CR44" s="142">
        <v>23875.099999999991</v>
      </c>
      <c r="CS44" s="142">
        <v>6026.0999999999985</v>
      </c>
      <c r="CT44" s="142">
        <v>17849.000000000007</v>
      </c>
      <c r="CU44" s="142">
        <v>777</v>
      </c>
      <c r="CV44" s="142">
        <v>16827.699999999997</v>
      </c>
      <c r="CW44" s="142">
        <v>8.4000000000000057</v>
      </c>
      <c r="CX44" s="142">
        <v>235.90000000000009</v>
      </c>
      <c r="CY44" s="142">
        <v>0</v>
      </c>
      <c r="CZ44" s="142">
        <v>0</v>
      </c>
      <c r="DA44" s="142">
        <v>-36936.400000000023</v>
      </c>
      <c r="DB44" s="142">
        <v>-34052.5</v>
      </c>
      <c r="DC44" s="142">
        <v>-57927.599999999977</v>
      </c>
      <c r="DD44" s="142">
        <v>-0.33061746000000003</v>
      </c>
      <c r="DE44" s="142">
        <v>169656.40000000002</v>
      </c>
      <c r="DF44" s="142">
        <v>227584</v>
      </c>
      <c r="DG44" s="142">
        <v>227584</v>
      </c>
      <c r="DH44" s="142">
        <v>-174071</v>
      </c>
    </row>
    <row r="45" spans="2:112" x14ac:dyDescent="0.25">
      <c r="B45" s="140">
        <v>2009</v>
      </c>
      <c r="C45" s="140">
        <v>6</v>
      </c>
      <c r="D45" s="140" t="s">
        <v>540</v>
      </c>
      <c r="E45" s="147">
        <v>39965</v>
      </c>
      <c r="F45" s="142">
        <v>1113340.8</v>
      </c>
      <c r="G45" s="142">
        <v>1113340.8</v>
      </c>
      <c r="H45" s="142">
        <v>1067077.7</v>
      </c>
      <c r="I45" s="142">
        <v>274193.8</v>
      </c>
      <c r="J45" s="142">
        <v>53762</v>
      </c>
      <c r="K45" s="142">
        <v>2073.8000000000002</v>
      </c>
      <c r="L45" s="142">
        <v>175168.7</v>
      </c>
      <c r="M45" s="142">
        <v>43189.3</v>
      </c>
      <c r="N45" s="142">
        <v>308637.59999999998</v>
      </c>
      <c r="O45" s="142">
        <v>227759.7</v>
      </c>
      <c r="P45" s="142">
        <v>12341</v>
      </c>
      <c r="Q45" s="142">
        <v>244145.6</v>
      </c>
      <c r="R45" s="142">
        <v>46263.1</v>
      </c>
      <c r="S45" s="142">
        <v>25925.3</v>
      </c>
      <c r="T45" s="142">
        <v>6846.8</v>
      </c>
      <c r="U45" s="142">
        <v>13491</v>
      </c>
      <c r="V45" s="142">
        <v>0</v>
      </c>
      <c r="W45" s="142">
        <v>1319488.5</v>
      </c>
      <c r="X45" s="142">
        <v>1212499.6000000001</v>
      </c>
      <c r="Y45" s="142">
        <v>531390.69999999995</v>
      </c>
      <c r="Z45" s="142">
        <v>443316</v>
      </c>
      <c r="AA45" s="142">
        <v>88074.7</v>
      </c>
      <c r="AB45" s="142">
        <v>38406.400000000001</v>
      </c>
      <c r="AC45" s="142">
        <v>469090.5</v>
      </c>
      <c r="AD45" s="142">
        <v>205838.1</v>
      </c>
      <c r="AE45" s="142">
        <v>258776.9</v>
      </c>
      <c r="AF45" s="142">
        <v>2019.4</v>
      </c>
      <c r="AG45" s="142">
        <v>2456.1</v>
      </c>
      <c r="AH45" s="142">
        <v>173612</v>
      </c>
      <c r="AI45" s="142">
        <v>130396.4</v>
      </c>
      <c r="AJ45" s="142">
        <v>43215.6</v>
      </c>
      <c r="AK45" s="142">
        <v>106988.9</v>
      </c>
      <c r="AL45" s="142">
        <v>26240.5</v>
      </c>
      <c r="AM45" s="142">
        <v>80748.399999999994</v>
      </c>
      <c r="AN45" s="142">
        <v>2612.8000000000002</v>
      </c>
      <c r="AO45" s="142">
        <v>75473.3</v>
      </c>
      <c r="AP45" s="142">
        <v>50</v>
      </c>
      <c r="AQ45" s="142">
        <v>2612.3000000000002</v>
      </c>
      <c r="AR45" s="142">
        <v>0</v>
      </c>
      <c r="AS45" s="142">
        <v>0</v>
      </c>
      <c r="AT45" s="142">
        <v>-32535.699999999953</v>
      </c>
      <c r="AU45" s="142">
        <v>-99158.800000000047</v>
      </c>
      <c r="AV45" s="142">
        <v>-206147.69999999995</v>
      </c>
      <c r="AW45" s="142">
        <v>-1.17657262</v>
      </c>
      <c r="AX45" s="142">
        <v>188349.30000000005</v>
      </c>
      <c r="AY45" s="142">
        <v>394497</v>
      </c>
      <c r="AZ45" s="142">
        <v>394497</v>
      </c>
      <c r="BA45" s="142">
        <v>-187183</v>
      </c>
      <c r="BB45" s="142">
        <v>175210.34953201612</v>
      </c>
      <c r="BC45" s="142">
        <v>4469337</v>
      </c>
      <c r="BI45" s="140">
        <v>2009</v>
      </c>
      <c r="BJ45" s="140">
        <v>6</v>
      </c>
      <c r="BK45" s="140" t="s">
        <v>540</v>
      </c>
      <c r="BL45" s="147">
        <v>39965</v>
      </c>
      <c r="BM45" s="142">
        <v>177831.60000000009</v>
      </c>
      <c r="BN45" s="142">
        <v>177831.60000000009</v>
      </c>
      <c r="BO45" s="142">
        <v>168359.59999999998</v>
      </c>
      <c r="BP45" s="142">
        <v>47002.899999999994</v>
      </c>
      <c r="BQ45" s="142">
        <v>9774.8000000000029</v>
      </c>
      <c r="BR45" s="142">
        <v>358.10000000000014</v>
      </c>
      <c r="BS45" s="142">
        <v>29917.300000000017</v>
      </c>
      <c r="BT45" s="142">
        <v>6952.7000000000044</v>
      </c>
      <c r="BU45" s="142">
        <v>52559.999999999971</v>
      </c>
      <c r="BV45" s="142">
        <v>34971.700000000012</v>
      </c>
      <c r="BW45" s="142">
        <v>1942.7999999999993</v>
      </c>
      <c r="BX45" s="142">
        <v>31882.200000000012</v>
      </c>
      <c r="BY45" s="142">
        <v>9472</v>
      </c>
      <c r="BZ45" s="142">
        <v>4309.7999999999993</v>
      </c>
      <c r="CA45" s="142">
        <v>862.69999999999982</v>
      </c>
      <c r="CB45" s="142">
        <v>4299.5</v>
      </c>
      <c r="CC45" s="142">
        <v>0</v>
      </c>
      <c r="CD45" s="142">
        <v>198807.5</v>
      </c>
      <c r="CE45" s="142">
        <v>186239.00000000012</v>
      </c>
      <c r="CF45" s="142">
        <v>89995.199999999953</v>
      </c>
      <c r="CG45" s="142">
        <v>75626</v>
      </c>
      <c r="CH45" s="142">
        <v>14369.199999999997</v>
      </c>
      <c r="CI45" s="142">
        <v>7588.7000000000007</v>
      </c>
      <c r="CJ45" s="142">
        <v>74558.799999999988</v>
      </c>
      <c r="CK45" s="142">
        <v>36266.600000000006</v>
      </c>
      <c r="CL45" s="142">
        <v>37595</v>
      </c>
      <c r="CM45" s="142">
        <v>162.10000000000014</v>
      </c>
      <c r="CN45" s="142">
        <v>535.09999999999991</v>
      </c>
      <c r="CO45" s="142">
        <v>14096.299999999988</v>
      </c>
      <c r="CP45" s="142">
        <v>13543.599999999991</v>
      </c>
      <c r="CQ45" s="142">
        <v>552.69999999999709</v>
      </c>
      <c r="CR45" s="142">
        <v>12568.5</v>
      </c>
      <c r="CS45" s="142">
        <v>7845.7000000000007</v>
      </c>
      <c r="CT45" s="142">
        <v>4722.7999999999884</v>
      </c>
      <c r="CU45" s="142">
        <v>111.90000000000009</v>
      </c>
      <c r="CV45" s="142">
        <v>3935.3000000000029</v>
      </c>
      <c r="CW45" s="142">
        <v>8.2999999999999972</v>
      </c>
      <c r="CX45" s="142">
        <v>667.30000000000018</v>
      </c>
      <c r="CY45" s="142">
        <v>0</v>
      </c>
      <c r="CZ45" s="142">
        <v>0</v>
      </c>
      <c r="DA45" s="142">
        <v>-6879.5999999998603</v>
      </c>
      <c r="DB45" s="142">
        <v>-8407.4000000000233</v>
      </c>
      <c r="DC45" s="142">
        <v>-20975.899999999907</v>
      </c>
      <c r="DD45" s="142">
        <v>-0.1197183799999999</v>
      </c>
      <c r="DE45" s="142">
        <v>404.10000000009313</v>
      </c>
      <c r="DF45" s="142">
        <v>21380</v>
      </c>
      <c r="DG45" s="142">
        <v>21380</v>
      </c>
      <c r="DH45" s="142">
        <v>109</v>
      </c>
    </row>
    <row r="46" spans="2:112" x14ac:dyDescent="0.25">
      <c r="B46" s="140">
        <v>2009</v>
      </c>
      <c r="C46" s="140">
        <v>7</v>
      </c>
      <c r="D46" s="140" t="s">
        <v>541</v>
      </c>
      <c r="E46" s="147">
        <v>39995</v>
      </c>
      <c r="F46" s="142">
        <v>1327390.6000000001</v>
      </c>
      <c r="G46" s="142">
        <v>1327390.6000000001</v>
      </c>
      <c r="H46" s="142">
        <v>1275322.2</v>
      </c>
      <c r="I46" s="142">
        <v>325196.5</v>
      </c>
      <c r="J46" s="142">
        <v>63973.3</v>
      </c>
      <c r="K46" s="142">
        <v>2385.1999999999998</v>
      </c>
      <c r="L46" s="142">
        <v>207757.6</v>
      </c>
      <c r="M46" s="142">
        <v>51080.4</v>
      </c>
      <c r="N46" s="142">
        <v>382950.9</v>
      </c>
      <c r="O46" s="142">
        <v>264450.8</v>
      </c>
      <c r="P46" s="142">
        <v>14465.4</v>
      </c>
      <c r="Q46" s="142">
        <v>288258.59999999998</v>
      </c>
      <c r="R46" s="142">
        <v>52068.4</v>
      </c>
      <c r="S46" s="142">
        <v>30304.400000000001</v>
      </c>
      <c r="T46" s="142">
        <v>7982.5</v>
      </c>
      <c r="U46" s="142">
        <v>13781.5</v>
      </c>
      <c r="V46" s="142">
        <v>0</v>
      </c>
      <c r="W46" s="142">
        <v>1570427.7</v>
      </c>
      <c r="X46" s="142">
        <v>1426631.4</v>
      </c>
      <c r="Y46" s="142">
        <v>612482.19999999995</v>
      </c>
      <c r="Z46" s="142">
        <v>510508.3</v>
      </c>
      <c r="AA46" s="142">
        <v>101973.9</v>
      </c>
      <c r="AB46" s="142">
        <v>47066.5</v>
      </c>
      <c r="AC46" s="142">
        <v>554091.1</v>
      </c>
      <c r="AD46" s="142">
        <v>241613</v>
      </c>
      <c r="AE46" s="142">
        <v>307292.40000000002</v>
      </c>
      <c r="AF46" s="142">
        <v>2247.5</v>
      </c>
      <c r="AG46" s="142">
        <v>2938.2</v>
      </c>
      <c r="AH46" s="142">
        <v>212991.6</v>
      </c>
      <c r="AI46" s="142">
        <v>148665.1</v>
      </c>
      <c r="AJ46" s="142">
        <v>64326.5</v>
      </c>
      <c r="AK46" s="142">
        <v>143796.29999999999</v>
      </c>
      <c r="AL46" s="142">
        <v>34045.9</v>
      </c>
      <c r="AM46" s="142">
        <v>109750.39999999999</v>
      </c>
      <c r="AN46" s="142">
        <v>2935.6</v>
      </c>
      <c r="AO46" s="142">
        <v>96591.1</v>
      </c>
      <c r="AP46" s="142">
        <v>58.3</v>
      </c>
      <c r="AQ46" s="142">
        <v>10165.4</v>
      </c>
      <c r="AR46" s="142">
        <v>0</v>
      </c>
      <c r="AS46" s="142">
        <v>0</v>
      </c>
      <c r="AT46" s="142">
        <v>-30045.499999999767</v>
      </c>
      <c r="AU46" s="142">
        <v>-99240.799999999814</v>
      </c>
      <c r="AV46" s="142">
        <v>-243037.09999999986</v>
      </c>
      <c r="AW46" s="142">
        <v>-1.38711612</v>
      </c>
      <c r="AX46" s="142">
        <v>183067.90000000014</v>
      </c>
      <c r="AY46" s="142">
        <v>426105</v>
      </c>
      <c r="AZ46" s="142">
        <v>426105</v>
      </c>
      <c r="BA46" s="142">
        <v>-184753</v>
      </c>
      <c r="BB46" s="142">
        <v>175210.34936858775</v>
      </c>
      <c r="BC46" s="142">
        <v>4469337</v>
      </c>
      <c r="BI46" s="140">
        <v>2009</v>
      </c>
      <c r="BJ46" s="140">
        <v>7</v>
      </c>
      <c r="BK46" s="140" t="s">
        <v>541</v>
      </c>
      <c r="BL46" s="147">
        <v>39995</v>
      </c>
      <c r="BM46" s="142">
        <v>214049.80000000005</v>
      </c>
      <c r="BN46" s="142">
        <v>214049.80000000005</v>
      </c>
      <c r="BO46" s="142">
        <v>208244.5</v>
      </c>
      <c r="BP46" s="142">
        <v>51002.700000000012</v>
      </c>
      <c r="BQ46" s="142">
        <v>10211.300000000003</v>
      </c>
      <c r="BR46" s="142">
        <v>311.39999999999964</v>
      </c>
      <c r="BS46" s="142">
        <v>32588.899999999994</v>
      </c>
      <c r="BT46" s="142">
        <v>7891.0999999999985</v>
      </c>
      <c r="BU46" s="142">
        <v>74313.300000000047</v>
      </c>
      <c r="BV46" s="142">
        <v>36691.099999999977</v>
      </c>
      <c r="BW46" s="142">
        <v>2124.3999999999996</v>
      </c>
      <c r="BX46" s="142">
        <v>44112.999999999971</v>
      </c>
      <c r="BY46" s="142">
        <v>5805.3000000000029</v>
      </c>
      <c r="BZ46" s="142">
        <v>4379.1000000000022</v>
      </c>
      <c r="CA46" s="142">
        <v>1135.6999999999998</v>
      </c>
      <c r="CB46" s="142">
        <v>290.5</v>
      </c>
      <c r="CC46" s="142">
        <v>0</v>
      </c>
      <c r="CD46" s="142">
        <v>250939.19999999995</v>
      </c>
      <c r="CE46" s="142">
        <v>214131.79999999981</v>
      </c>
      <c r="CF46" s="142">
        <v>81091.5</v>
      </c>
      <c r="CG46" s="142">
        <v>67192.299999999988</v>
      </c>
      <c r="CH46" s="142">
        <v>13899.199999999997</v>
      </c>
      <c r="CI46" s="142">
        <v>8660.0999999999985</v>
      </c>
      <c r="CJ46" s="142">
        <v>85000.599999999977</v>
      </c>
      <c r="CK46" s="142">
        <v>35774.899999999994</v>
      </c>
      <c r="CL46" s="142">
        <v>48515.500000000029</v>
      </c>
      <c r="CM46" s="142">
        <v>228.09999999999991</v>
      </c>
      <c r="CN46" s="142">
        <v>482.09999999999991</v>
      </c>
      <c r="CO46" s="142">
        <v>39379.600000000006</v>
      </c>
      <c r="CP46" s="142">
        <v>18268.700000000012</v>
      </c>
      <c r="CQ46" s="142">
        <v>21110.9</v>
      </c>
      <c r="CR46" s="142">
        <v>36807.399999999994</v>
      </c>
      <c r="CS46" s="142">
        <v>7805.4000000000015</v>
      </c>
      <c r="CT46" s="142">
        <v>29002</v>
      </c>
      <c r="CU46" s="142">
        <v>322.79999999999973</v>
      </c>
      <c r="CV46" s="142">
        <v>21117.800000000003</v>
      </c>
      <c r="CW46" s="142">
        <v>8.2999999999999972</v>
      </c>
      <c r="CX46" s="142">
        <v>7553.0999999999995</v>
      </c>
      <c r="CY46" s="142">
        <v>0</v>
      </c>
      <c r="CZ46" s="142">
        <v>0</v>
      </c>
      <c r="DA46" s="142">
        <v>2490.2000000001863</v>
      </c>
      <c r="DB46" s="142">
        <v>-81.999999999767169</v>
      </c>
      <c r="DC46" s="142">
        <v>-36889.399999999907</v>
      </c>
      <c r="DD46" s="142">
        <v>-0.21054349999999999</v>
      </c>
      <c r="DE46" s="142">
        <v>-5281.3999999999069</v>
      </c>
      <c r="DF46" s="142">
        <v>31608</v>
      </c>
      <c r="DG46" s="142">
        <v>31608</v>
      </c>
      <c r="DH46" s="142">
        <v>2430</v>
      </c>
    </row>
    <row r="47" spans="2:112" x14ac:dyDescent="0.25">
      <c r="B47" s="140">
        <v>2009</v>
      </c>
      <c r="C47" s="140">
        <v>8</v>
      </c>
      <c r="D47" s="140" t="s">
        <v>542</v>
      </c>
      <c r="E47" s="147">
        <v>40026</v>
      </c>
      <c r="F47" s="142">
        <v>1482789.1</v>
      </c>
      <c r="G47" s="142">
        <v>1482789.1</v>
      </c>
      <c r="H47" s="142">
        <v>1425534.6</v>
      </c>
      <c r="I47" s="142">
        <v>374024</v>
      </c>
      <c r="J47" s="142">
        <v>73497.5</v>
      </c>
      <c r="K47" s="142">
        <v>2680.7</v>
      </c>
      <c r="L47" s="142">
        <v>239665.4</v>
      </c>
      <c r="M47" s="142">
        <v>58180.4</v>
      </c>
      <c r="N47" s="142">
        <v>410703.4</v>
      </c>
      <c r="O47" s="142">
        <v>301838.90000000002</v>
      </c>
      <c r="P47" s="142">
        <v>16514.3</v>
      </c>
      <c r="Q47" s="142">
        <v>322454</v>
      </c>
      <c r="R47" s="142">
        <v>57254.5</v>
      </c>
      <c r="S47" s="142">
        <v>34731</v>
      </c>
      <c r="T47" s="142">
        <v>8677.1</v>
      </c>
      <c r="U47" s="142">
        <v>13846.4</v>
      </c>
      <c r="V47" s="142">
        <v>0</v>
      </c>
      <c r="W47" s="142">
        <v>1780581.3</v>
      </c>
      <c r="X47" s="142">
        <v>1617045.8</v>
      </c>
      <c r="Y47" s="142">
        <v>693813</v>
      </c>
      <c r="Z47" s="142">
        <v>578560.5</v>
      </c>
      <c r="AA47" s="142">
        <v>115252.5</v>
      </c>
      <c r="AB47" s="142">
        <v>56062.9</v>
      </c>
      <c r="AC47" s="142">
        <v>629151.80000000005</v>
      </c>
      <c r="AD47" s="142">
        <v>277300.7</v>
      </c>
      <c r="AE47" s="142">
        <v>345555.7</v>
      </c>
      <c r="AF47" s="142">
        <v>2449.1</v>
      </c>
      <c r="AG47" s="142">
        <v>3846.3</v>
      </c>
      <c r="AH47" s="142">
        <v>238018.1</v>
      </c>
      <c r="AI47" s="142">
        <v>166800.4</v>
      </c>
      <c r="AJ47" s="142">
        <v>71217.7</v>
      </c>
      <c r="AK47" s="142">
        <v>163535.5</v>
      </c>
      <c r="AL47" s="142">
        <v>38374.1</v>
      </c>
      <c r="AM47" s="142">
        <v>125161.4</v>
      </c>
      <c r="AN47" s="142">
        <v>3269.2</v>
      </c>
      <c r="AO47" s="142">
        <v>109264.3</v>
      </c>
      <c r="AP47" s="142">
        <v>66.7</v>
      </c>
      <c r="AQ47" s="142">
        <v>12561.2</v>
      </c>
      <c r="AR47" s="142">
        <v>0</v>
      </c>
      <c r="AS47" s="142">
        <v>0</v>
      </c>
      <c r="AT47" s="142">
        <v>-59774.09999999986</v>
      </c>
      <c r="AU47" s="142">
        <v>-134256.69999999995</v>
      </c>
      <c r="AV47" s="142">
        <v>-297792.19999999995</v>
      </c>
      <c r="AW47" s="142">
        <v>-1.6996267700000001</v>
      </c>
      <c r="AX47" s="142">
        <v>183052.80000000005</v>
      </c>
      <c r="AY47" s="142">
        <v>480845</v>
      </c>
      <c r="AZ47" s="142">
        <v>480845</v>
      </c>
      <c r="BA47" s="142">
        <v>-183719</v>
      </c>
      <c r="BB47" s="142">
        <v>175210.34926979878</v>
      </c>
      <c r="BC47" s="142">
        <v>4469337</v>
      </c>
      <c r="BI47" s="140">
        <v>2009</v>
      </c>
      <c r="BJ47" s="140">
        <v>8</v>
      </c>
      <c r="BK47" s="140" t="s">
        <v>542</v>
      </c>
      <c r="BL47" s="147">
        <v>40026</v>
      </c>
      <c r="BM47" s="142">
        <v>155398.5</v>
      </c>
      <c r="BN47" s="142">
        <v>155398.5</v>
      </c>
      <c r="BO47" s="142">
        <v>150212.40000000014</v>
      </c>
      <c r="BP47" s="142">
        <v>48827.5</v>
      </c>
      <c r="BQ47" s="142">
        <v>9524.1999999999971</v>
      </c>
      <c r="BR47" s="142">
        <v>295.5</v>
      </c>
      <c r="BS47" s="142">
        <v>31907.799999999988</v>
      </c>
      <c r="BT47" s="142">
        <v>7100</v>
      </c>
      <c r="BU47" s="142">
        <v>27752.5</v>
      </c>
      <c r="BV47" s="142">
        <v>37388.100000000035</v>
      </c>
      <c r="BW47" s="142">
        <v>2048.8999999999996</v>
      </c>
      <c r="BX47" s="142">
        <v>34195.400000000023</v>
      </c>
      <c r="BY47" s="142">
        <v>5186.0999999999985</v>
      </c>
      <c r="BZ47" s="142">
        <v>4426.5999999999985</v>
      </c>
      <c r="CA47" s="142">
        <v>694.60000000000036</v>
      </c>
      <c r="CB47" s="142">
        <v>64.899999999999636</v>
      </c>
      <c r="CC47" s="142">
        <v>0</v>
      </c>
      <c r="CD47" s="142">
        <v>210153.60000000009</v>
      </c>
      <c r="CE47" s="142">
        <v>190414.40000000014</v>
      </c>
      <c r="CF47" s="142">
        <v>81330.800000000047</v>
      </c>
      <c r="CG47" s="142">
        <v>68052.200000000012</v>
      </c>
      <c r="CH47" s="142">
        <v>13278.600000000006</v>
      </c>
      <c r="CI47" s="142">
        <v>8996.4000000000015</v>
      </c>
      <c r="CJ47" s="142">
        <v>75060.70000000007</v>
      </c>
      <c r="CK47" s="142">
        <v>35687.700000000012</v>
      </c>
      <c r="CL47" s="142">
        <v>38263.299999999988</v>
      </c>
      <c r="CM47" s="142">
        <v>201.59999999999991</v>
      </c>
      <c r="CN47" s="142">
        <v>908.10000000000036</v>
      </c>
      <c r="CO47" s="142">
        <v>25026.5</v>
      </c>
      <c r="CP47" s="142">
        <v>18135.299999999988</v>
      </c>
      <c r="CQ47" s="142">
        <v>6891.1999999999971</v>
      </c>
      <c r="CR47" s="142">
        <v>19739.200000000012</v>
      </c>
      <c r="CS47" s="142">
        <v>4328.1999999999971</v>
      </c>
      <c r="CT47" s="142">
        <v>15411</v>
      </c>
      <c r="CU47" s="142">
        <v>333.59999999999991</v>
      </c>
      <c r="CV47" s="142">
        <v>12673.199999999997</v>
      </c>
      <c r="CW47" s="142">
        <v>8.4000000000000057</v>
      </c>
      <c r="CX47" s="142">
        <v>2395.8000000000011</v>
      </c>
      <c r="CY47" s="142">
        <v>0</v>
      </c>
      <c r="CZ47" s="142">
        <v>0</v>
      </c>
      <c r="DA47" s="142">
        <v>-29728.600000000093</v>
      </c>
      <c r="DB47" s="142">
        <v>-35015.90000000014</v>
      </c>
      <c r="DC47" s="142">
        <v>-54755.100000000093</v>
      </c>
      <c r="DD47" s="142">
        <v>-0.31251065000000011</v>
      </c>
      <c r="DE47" s="142">
        <v>-15.100000000093132</v>
      </c>
      <c r="DF47" s="142">
        <v>54740</v>
      </c>
      <c r="DG47" s="142">
        <v>54740</v>
      </c>
      <c r="DH47" s="142">
        <v>1034</v>
      </c>
    </row>
    <row r="48" spans="2:112" x14ac:dyDescent="0.25">
      <c r="B48" s="140">
        <v>2009</v>
      </c>
      <c r="C48" s="140">
        <v>9</v>
      </c>
      <c r="D48" s="140" t="s">
        <v>543</v>
      </c>
      <c r="E48" s="147">
        <v>40057</v>
      </c>
      <c r="F48" s="142">
        <v>1673712.1</v>
      </c>
      <c r="G48" s="142">
        <v>1673712.1</v>
      </c>
      <c r="H48" s="142">
        <v>1604331.3</v>
      </c>
      <c r="I48" s="142">
        <v>423636.8</v>
      </c>
      <c r="J48" s="142">
        <v>83566.3</v>
      </c>
      <c r="K48" s="142">
        <v>3282.5</v>
      </c>
      <c r="L48" s="142">
        <v>271067.3</v>
      </c>
      <c r="M48" s="142">
        <v>65720.7</v>
      </c>
      <c r="N48" s="142">
        <v>468215.6</v>
      </c>
      <c r="O48" s="142">
        <v>339994.3</v>
      </c>
      <c r="P48" s="142">
        <v>18656.400000000001</v>
      </c>
      <c r="Q48" s="142">
        <v>353828.2</v>
      </c>
      <c r="R48" s="142">
        <v>69380.799999999988</v>
      </c>
      <c r="S48" s="142">
        <v>39351.699999999997</v>
      </c>
      <c r="T48" s="142">
        <v>9353.2000000000007</v>
      </c>
      <c r="U48" s="142">
        <v>20675.900000000001</v>
      </c>
      <c r="V48" s="142">
        <v>0</v>
      </c>
      <c r="W48" s="142">
        <v>2050594.1</v>
      </c>
      <c r="X48" s="142">
        <v>1864536.3</v>
      </c>
      <c r="Y48" s="142">
        <v>780235.4</v>
      </c>
      <c r="Z48" s="142">
        <v>650171.80000000005</v>
      </c>
      <c r="AA48" s="142">
        <v>130063.6</v>
      </c>
      <c r="AB48" s="142">
        <v>64070.3</v>
      </c>
      <c r="AC48" s="142">
        <v>703830.9</v>
      </c>
      <c r="AD48" s="142">
        <v>314397.5</v>
      </c>
      <c r="AE48" s="142">
        <v>382307.5</v>
      </c>
      <c r="AF48" s="142">
        <v>2713.3</v>
      </c>
      <c r="AG48" s="142">
        <v>4412.6000000000004</v>
      </c>
      <c r="AH48" s="142">
        <v>316399.7</v>
      </c>
      <c r="AI48" s="142">
        <v>239446.2</v>
      </c>
      <c r="AJ48" s="142">
        <v>76953.5</v>
      </c>
      <c r="AK48" s="142">
        <v>186057.8</v>
      </c>
      <c r="AL48" s="142">
        <v>43280.1</v>
      </c>
      <c r="AM48" s="142">
        <v>142777.70000000001</v>
      </c>
      <c r="AN48" s="142">
        <v>3751.2</v>
      </c>
      <c r="AO48" s="142">
        <v>126128</v>
      </c>
      <c r="AP48" s="142">
        <v>75</v>
      </c>
      <c r="AQ48" s="142">
        <v>12823.5</v>
      </c>
      <c r="AR48" s="142">
        <v>0</v>
      </c>
      <c r="AS48" s="142">
        <v>0</v>
      </c>
      <c r="AT48" s="142">
        <v>-60482.300000000047</v>
      </c>
      <c r="AU48" s="142">
        <v>-190824.19999999995</v>
      </c>
      <c r="AV48" s="142">
        <v>-376882</v>
      </c>
      <c r="AW48" s="142">
        <v>-2.15102591</v>
      </c>
      <c r="AX48" s="142">
        <v>189627</v>
      </c>
      <c r="AY48" s="142">
        <v>566509</v>
      </c>
      <c r="AZ48" s="142">
        <v>566509</v>
      </c>
      <c r="BA48" s="142">
        <v>-187049</v>
      </c>
      <c r="BB48" s="142">
        <v>175210.34881444083</v>
      </c>
      <c r="BC48" s="142">
        <v>4469337</v>
      </c>
      <c r="BI48" s="140">
        <v>2009</v>
      </c>
      <c r="BJ48" s="140">
        <v>9</v>
      </c>
      <c r="BK48" s="140" t="s">
        <v>543</v>
      </c>
      <c r="BL48" s="147">
        <v>40057</v>
      </c>
      <c r="BM48" s="142">
        <v>190923</v>
      </c>
      <c r="BN48" s="142">
        <v>190923</v>
      </c>
      <c r="BO48" s="142">
        <v>178796.69999999995</v>
      </c>
      <c r="BP48" s="142">
        <v>49612.799999999988</v>
      </c>
      <c r="BQ48" s="142">
        <v>10068.800000000003</v>
      </c>
      <c r="BR48" s="142">
        <v>601.80000000000018</v>
      </c>
      <c r="BS48" s="142">
        <v>31401.899999999994</v>
      </c>
      <c r="BT48" s="142">
        <v>7540.2999999999956</v>
      </c>
      <c r="BU48" s="142">
        <v>57512.199999999953</v>
      </c>
      <c r="BV48" s="142">
        <v>38155.399999999965</v>
      </c>
      <c r="BW48" s="142">
        <v>2142.1000000000022</v>
      </c>
      <c r="BX48" s="142">
        <v>31374.200000000012</v>
      </c>
      <c r="BY48" s="142">
        <v>12126.299999999988</v>
      </c>
      <c r="BZ48" s="142">
        <v>4620.6999999999971</v>
      </c>
      <c r="CA48" s="142">
        <v>676.10000000000036</v>
      </c>
      <c r="CB48" s="142">
        <v>6829.5000000000018</v>
      </c>
      <c r="CC48" s="142">
        <v>0</v>
      </c>
      <c r="CD48" s="142">
        <v>270012.80000000005</v>
      </c>
      <c r="CE48" s="142">
        <v>247490.5</v>
      </c>
      <c r="CF48" s="142">
        <v>86422.400000000023</v>
      </c>
      <c r="CG48" s="142">
        <v>71611.300000000047</v>
      </c>
      <c r="CH48" s="142">
        <v>14811.100000000006</v>
      </c>
      <c r="CI48" s="142">
        <v>8007.4000000000015</v>
      </c>
      <c r="CJ48" s="142">
        <v>74679.099999999977</v>
      </c>
      <c r="CK48" s="142">
        <v>37096.799999999988</v>
      </c>
      <c r="CL48" s="142">
        <v>36751.799999999988</v>
      </c>
      <c r="CM48" s="142">
        <v>264.20000000000027</v>
      </c>
      <c r="CN48" s="142">
        <v>566.30000000000018</v>
      </c>
      <c r="CO48" s="142">
        <v>78381.600000000006</v>
      </c>
      <c r="CP48" s="142">
        <v>72645.800000000017</v>
      </c>
      <c r="CQ48" s="142">
        <v>5735.8000000000029</v>
      </c>
      <c r="CR48" s="142">
        <v>22522.299999999988</v>
      </c>
      <c r="CS48" s="142">
        <v>4906</v>
      </c>
      <c r="CT48" s="142">
        <v>17616.300000000017</v>
      </c>
      <c r="CU48" s="142">
        <v>482</v>
      </c>
      <c r="CV48" s="142">
        <v>16863.699999999997</v>
      </c>
      <c r="CW48" s="142">
        <v>8.2999999999999972</v>
      </c>
      <c r="CX48" s="142">
        <v>262.29999999999927</v>
      </c>
      <c r="CY48" s="142">
        <v>0</v>
      </c>
      <c r="CZ48" s="142">
        <v>0</v>
      </c>
      <c r="DA48" s="142">
        <v>-708.20000000018626</v>
      </c>
      <c r="DB48" s="142">
        <v>-56567.5</v>
      </c>
      <c r="DC48" s="142">
        <v>-79089.800000000047</v>
      </c>
      <c r="DD48" s="142">
        <v>-0.45139913999999992</v>
      </c>
      <c r="DE48" s="142">
        <v>6574.1999999999534</v>
      </c>
      <c r="DF48" s="142">
        <v>85664</v>
      </c>
      <c r="DG48" s="142">
        <v>85664</v>
      </c>
      <c r="DH48" s="142">
        <v>-3330</v>
      </c>
    </row>
    <row r="49" spans="2:112" x14ac:dyDescent="0.25">
      <c r="B49" s="140">
        <v>2009</v>
      </c>
      <c r="C49" s="140">
        <v>10</v>
      </c>
      <c r="D49" s="140" t="s">
        <v>544</v>
      </c>
      <c r="E49" s="147">
        <v>40087</v>
      </c>
      <c r="F49" s="142">
        <v>1884287.1</v>
      </c>
      <c r="G49" s="142">
        <v>1884287.1</v>
      </c>
      <c r="H49" s="142">
        <v>1807855.2</v>
      </c>
      <c r="I49" s="142">
        <v>479164.10000000003</v>
      </c>
      <c r="J49" s="142">
        <v>94703.7</v>
      </c>
      <c r="K49" s="142">
        <v>3653.8</v>
      </c>
      <c r="L49" s="142">
        <v>306656.40000000002</v>
      </c>
      <c r="M49" s="142">
        <v>74150.2</v>
      </c>
      <c r="N49" s="142">
        <v>542328.4</v>
      </c>
      <c r="O49" s="142">
        <v>375426.4</v>
      </c>
      <c r="P49" s="142">
        <v>20682.5</v>
      </c>
      <c r="Q49" s="142">
        <v>390253.8</v>
      </c>
      <c r="R49" s="142">
        <v>76431.899999999994</v>
      </c>
      <c r="S49" s="142">
        <v>44435.199999999997</v>
      </c>
      <c r="T49" s="142">
        <v>9985.6</v>
      </c>
      <c r="U49" s="142">
        <v>22011.1</v>
      </c>
      <c r="V49" s="142">
        <v>0</v>
      </c>
      <c r="W49" s="142">
        <v>2268840.2000000002</v>
      </c>
      <c r="X49" s="142">
        <v>2063875.8</v>
      </c>
      <c r="Y49" s="142">
        <v>871374.6</v>
      </c>
      <c r="Z49" s="142">
        <v>726004.2</v>
      </c>
      <c r="AA49" s="142">
        <v>145370.4</v>
      </c>
      <c r="AB49" s="142">
        <v>73867.199999999997</v>
      </c>
      <c r="AC49" s="142">
        <v>793682.7</v>
      </c>
      <c r="AD49" s="142">
        <v>352339.9</v>
      </c>
      <c r="AE49" s="142">
        <v>433078.9</v>
      </c>
      <c r="AF49" s="142">
        <v>2825.4</v>
      </c>
      <c r="AG49" s="142">
        <v>5438.5</v>
      </c>
      <c r="AH49" s="142">
        <v>324951.3</v>
      </c>
      <c r="AI49" s="142">
        <v>247408.9</v>
      </c>
      <c r="AJ49" s="142">
        <v>77542.399999999994</v>
      </c>
      <c r="AK49" s="142">
        <v>204964.4</v>
      </c>
      <c r="AL49" s="142">
        <v>49829.7</v>
      </c>
      <c r="AM49" s="142">
        <v>155134.70000000001</v>
      </c>
      <c r="AN49" s="142">
        <v>5952.9</v>
      </c>
      <c r="AO49" s="142">
        <v>135390.5</v>
      </c>
      <c r="AP49" s="142">
        <v>83.3</v>
      </c>
      <c r="AQ49" s="142">
        <v>13708</v>
      </c>
      <c r="AR49" s="142">
        <v>0</v>
      </c>
      <c r="AS49" s="142">
        <v>0</v>
      </c>
      <c r="AT49" s="142">
        <v>-59601.800000000047</v>
      </c>
      <c r="AU49" s="142">
        <v>-179588.69999999995</v>
      </c>
      <c r="AV49" s="142">
        <v>-384553.10000000009</v>
      </c>
      <c r="AW49" s="142">
        <v>-2.1948081400000001</v>
      </c>
      <c r="AX49" s="142">
        <v>197112.89999999991</v>
      </c>
      <c r="AY49" s="142">
        <v>581666</v>
      </c>
      <c r="AZ49" s="142">
        <v>581666</v>
      </c>
      <c r="BA49" s="142">
        <v>-188510</v>
      </c>
      <c r="BB49" s="142">
        <v>175210.34891004188</v>
      </c>
      <c r="BC49" s="142">
        <v>4469337</v>
      </c>
      <c r="BI49" s="140">
        <v>2009</v>
      </c>
      <c r="BJ49" s="140">
        <v>10</v>
      </c>
      <c r="BK49" s="140" t="s">
        <v>544</v>
      </c>
      <c r="BL49" s="147">
        <v>40087</v>
      </c>
      <c r="BM49" s="142">
        <v>210575</v>
      </c>
      <c r="BN49" s="142">
        <v>210575</v>
      </c>
      <c r="BO49" s="142">
        <v>203523.89999999991</v>
      </c>
      <c r="BP49" s="142">
        <v>55527.300000000047</v>
      </c>
      <c r="BQ49" s="142">
        <v>11137.399999999994</v>
      </c>
      <c r="BR49" s="142">
        <v>371.30000000000018</v>
      </c>
      <c r="BS49" s="142">
        <v>35589.100000000035</v>
      </c>
      <c r="BT49" s="142">
        <v>8429.5</v>
      </c>
      <c r="BU49" s="142">
        <v>74112.800000000047</v>
      </c>
      <c r="BV49" s="142">
        <v>35432.100000000035</v>
      </c>
      <c r="BW49" s="142">
        <v>2026.0999999999985</v>
      </c>
      <c r="BX49" s="142">
        <v>36425.599999999977</v>
      </c>
      <c r="BY49" s="142">
        <v>7051.1000000000058</v>
      </c>
      <c r="BZ49" s="142">
        <v>5083.5</v>
      </c>
      <c r="CA49" s="142">
        <v>632.39999999999964</v>
      </c>
      <c r="CB49" s="142">
        <v>1335.1999999999971</v>
      </c>
      <c r="CC49" s="142">
        <v>0</v>
      </c>
      <c r="CD49" s="142">
        <v>218246.10000000009</v>
      </c>
      <c r="CE49" s="142">
        <v>199339.5</v>
      </c>
      <c r="CF49" s="142">
        <v>91139.199999999953</v>
      </c>
      <c r="CG49" s="142">
        <v>75832.399999999907</v>
      </c>
      <c r="CH49" s="142">
        <v>15306.799999999988</v>
      </c>
      <c r="CI49" s="142">
        <v>9796.8999999999942</v>
      </c>
      <c r="CJ49" s="142">
        <v>89851.79999999993</v>
      </c>
      <c r="CK49" s="142">
        <v>37942.400000000023</v>
      </c>
      <c r="CL49" s="142">
        <v>50771.400000000023</v>
      </c>
      <c r="CM49" s="142">
        <v>112.09999999999991</v>
      </c>
      <c r="CN49" s="142">
        <v>1025.8999999999996</v>
      </c>
      <c r="CO49" s="142">
        <v>8551.5999999999767</v>
      </c>
      <c r="CP49" s="142">
        <v>7962.6999999999825</v>
      </c>
      <c r="CQ49" s="142">
        <v>588.89999999999418</v>
      </c>
      <c r="CR49" s="142">
        <v>18906.600000000006</v>
      </c>
      <c r="CS49" s="142">
        <v>6549.5999999999985</v>
      </c>
      <c r="CT49" s="142">
        <v>12357</v>
      </c>
      <c r="CU49" s="142">
        <v>2201.6999999999998</v>
      </c>
      <c r="CV49" s="142">
        <v>9262.5</v>
      </c>
      <c r="CW49" s="142">
        <v>8.2999999999999972</v>
      </c>
      <c r="CX49" s="142">
        <v>884.5</v>
      </c>
      <c r="CY49" s="142">
        <v>0</v>
      </c>
      <c r="CZ49" s="142">
        <v>0</v>
      </c>
      <c r="DA49" s="142">
        <v>880.5</v>
      </c>
      <c r="DB49" s="142">
        <v>11235.5</v>
      </c>
      <c r="DC49" s="142">
        <v>-7671.1000000000931</v>
      </c>
      <c r="DD49" s="142">
        <v>-4.3782230000000144E-2</v>
      </c>
      <c r="DE49" s="142">
        <v>7485.8999999999069</v>
      </c>
      <c r="DF49" s="142">
        <v>15157</v>
      </c>
      <c r="DG49" s="142">
        <v>15157</v>
      </c>
      <c r="DH49" s="142">
        <v>-1461</v>
      </c>
    </row>
    <row r="50" spans="2:112" x14ac:dyDescent="0.25">
      <c r="B50" s="140">
        <v>2009</v>
      </c>
      <c r="C50" s="140">
        <v>11</v>
      </c>
      <c r="D50" s="140" t="s">
        <v>545</v>
      </c>
      <c r="E50" s="147">
        <v>40118</v>
      </c>
      <c r="F50" s="142">
        <v>2056157.3</v>
      </c>
      <c r="G50" s="142">
        <v>2054675.6</v>
      </c>
      <c r="H50" s="142">
        <v>1970014.7</v>
      </c>
      <c r="I50" s="142">
        <v>536561.4</v>
      </c>
      <c r="J50" s="142">
        <v>106409.7</v>
      </c>
      <c r="K50" s="142">
        <v>4074</v>
      </c>
      <c r="L50" s="142">
        <v>342758.3</v>
      </c>
      <c r="M50" s="142">
        <v>83319.399999999994</v>
      </c>
      <c r="N50" s="142">
        <v>570851.5</v>
      </c>
      <c r="O50" s="142">
        <v>412571.9</v>
      </c>
      <c r="P50" s="142">
        <v>22742.400000000001</v>
      </c>
      <c r="Q50" s="142">
        <v>427287.5</v>
      </c>
      <c r="R50" s="142">
        <v>84660.9</v>
      </c>
      <c r="S50" s="142">
        <v>49033.599999999999</v>
      </c>
      <c r="T50" s="142">
        <v>11049.7</v>
      </c>
      <c r="U50" s="142">
        <v>24577.599999999999</v>
      </c>
      <c r="V50" s="142">
        <v>1481.7</v>
      </c>
      <c r="W50" s="142">
        <v>2527643</v>
      </c>
      <c r="X50" s="142">
        <v>2281477.1</v>
      </c>
      <c r="Y50" s="142">
        <v>959114</v>
      </c>
      <c r="Z50" s="142">
        <v>797684.8</v>
      </c>
      <c r="AA50" s="142">
        <v>161429.20000000001</v>
      </c>
      <c r="AB50" s="142">
        <v>84671.3</v>
      </c>
      <c r="AC50" s="142">
        <v>901021.9</v>
      </c>
      <c r="AD50" s="142">
        <v>390509.4</v>
      </c>
      <c r="AE50" s="142">
        <v>501411</v>
      </c>
      <c r="AF50" s="142">
        <v>3050.8</v>
      </c>
      <c r="AG50" s="142">
        <v>6050.7</v>
      </c>
      <c r="AH50" s="142">
        <v>336669.9</v>
      </c>
      <c r="AI50" s="142">
        <v>257638.9</v>
      </c>
      <c r="AJ50" s="142">
        <v>79031</v>
      </c>
      <c r="AK50" s="142">
        <v>246165.9</v>
      </c>
      <c r="AL50" s="142">
        <v>56312.2</v>
      </c>
      <c r="AM50" s="142">
        <v>189853.7</v>
      </c>
      <c r="AN50" s="142">
        <v>16268</v>
      </c>
      <c r="AO50" s="142">
        <v>157767.5</v>
      </c>
      <c r="AP50" s="142">
        <v>91.7</v>
      </c>
      <c r="AQ50" s="142">
        <v>15726.5</v>
      </c>
      <c r="AR50" s="142">
        <v>0</v>
      </c>
      <c r="AS50" s="142">
        <v>0</v>
      </c>
      <c r="AT50" s="142">
        <v>-134815.80000000005</v>
      </c>
      <c r="AU50" s="142">
        <v>-226801.5</v>
      </c>
      <c r="AV50" s="142">
        <v>-471485.69999999995</v>
      </c>
      <c r="AW50" s="142">
        <v>-2.6909694700000002</v>
      </c>
      <c r="AX50" s="142">
        <v>184447.30000000005</v>
      </c>
      <c r="AY50" s="142">
        <v>655933</v>
      </c>
      <c r="AZ50" s="142">
        <v>655933</v>
      </c>
      <c r="BA50" s="142">
        <v>-188989</v>
      </c>
      <c r="BB50" s="142">
        <v>175210.3490048142</v>
      </c>
      <c r="BC50" s="142">
        <v>4469337</v>
      </c>
      <c r="BI50" s="140">
        <v>2009</v>
      </c>
      <c r="BJ50" s="140">
        <v>11</v>
      </c>
      <c r="BK50" s="140" t="s">
        <v>545</v>
      </c>
      <c r="BL50" s="147">
        <v>40118</v>
      </c>
      <c r="BM50" s="142">
        <v>171870.19999999995</v>
      </c>
      <c r="BN50" s="142">
        <v>170388.5</v>
      </c>
      <c r="BO50" s="142">
        <v>162159.5</v>
      </c>
      <c r="BP50" s="142">
        <v>57397.299999999988</v>
      </c>
      <c r="BQ50" s="142">
        <v>11706</v>
      </c>
      <c r="BR50" s="142">
        <v>420.19999999999982</v>
      </c>
      <c r="BS50" s="142">
        <v>36101.899999999965</v>
      </c>
      <c r="BT50" s="142">
        <v>9169.1999999999971</v>
      </c>
      <c r="BU50" s="142">
        <v>28523.099999999977</v>
      </c>
      <c r="BV50" s="142">
        <v>37145.5</v>
      </c>
      <c r="BW50" s="142">
        <v>2059.9000000000015</v>
      </c>
      <c r="BX50" s="142">
        <v>37033.700000000012</v>
      </c>
      <c r="BY50" s="142">
        <v>8229</v>
      </c>
      <c r="BZ50" s="142">
        <v>4598.4000000000015</v>
      </c>
      <c r="CA50" s="142">
        <v>1064.1000000000004</v>
      </c>
      <c r="CB50" s="142">
        <v>2566.5</v>
      </c>
      <c r="CC50" s="142">
        <v>1481.7</v>
      </c>
      <c r="CD50" s="142">
        <v>258802.79999999981</v>
      </c>
      <c r="CE50" s="142">
        <v>217601.30000000005</v>
      </c>
      <c r="CF50" s="142">
        <v>87739.400000000023</v>
      </c>
      <c r="CG50" s="142">
        <v>71680.600000000093</v>
      </c>
      <c r="CH50" s="142">
        <v>16058.800000000017</v>
      </c>
      <c r="CI50" s="142">
        <v>10804.100000000006</v>
      </c>
      <c r="CJ50" s="142">
        <v>107339.20000000007</v>
      </c>
      <c r="CK50" s="142">
        <v>38169.5</v>
      </c>
      <c r="CL50" s="142">
        <v>68332.099999999977</v>
      </c>
      <c r="CM50" s="142">
        <v>225.40000000000009</v>
      </c>
      <c r="CN50" s="142">
        <v>612.19999999999982</v>
      </c>
      <c r="CO50" s="142">
        <v>11718.600000000035</v>
      </c>
      <c r="CP50" s="142">
        <v>10230</v>
      </c>
      <c r="CQ50" s="142">
        <v>1488.6000000000058</v>
      </c>
      <c r="CR50" s="142">
        <v>41201.5</v>
      </c>
      <c r="CS50" s="142">
        <v>6482.5</v>
      </c>
      <c r="CT50" s="142">
        <v>34719</v>
      </c>
      <c r="CU50" s="142">
        <v>10315.1</v>
      </c>
      <c r="CV50" s="142">
        <v>22377</v>
      </c>
      <c r="CW50" s="142">
        <v>8.4000000000000057</v>
      </c>
      <c r="CX50" s="142">
        <v>2018.5</v>
      </c>
      <c r="CY50" s="142">
        <v>0</v>
      </c>
      <c r="CZ50" s="142">
        <v>0</v>
      </c>
      <c r="DA50" s="142">
        <v>-75214</v>
      </c>
      <c r="DB50" s="142">
        <v>-47212.800000000047</v>
      </c>
      <c r="DC50" s="142">
        <v>-86932.59999999986</v>
      </c>
      <c r="DD50" s="142">
        <v>-0.49616133000000007</v>
      </c>
      <c r="DE50" s="142">
        <v>-12665.59999999986</v>
      </c>
      <c r="DF50" s="142">
        <v>74267</v>
      </c>
      <c r="DG50" s="142">
        <v>74267</v>
      </c>
      <c r="DH50" s="142">
        <v>-479</v>
      </c>
    </row>
    <row r="51" spans="2:112" x14ac:dyDescent="0.25">
      <c r="B51" s="140">
        <v>2009</v>
      </c>
      <c r="C51" s="140">
        <v>12</v>
      </c>
      <c r="D51" s="140" t="s">
        <v>546</v>
      </c>
      <c r="E51" s="147">
        <v>40148</v>
      </c>
      <c r="F51" s="142">
        <v>2363265.6</v>
      </c>
      <c r="G51" s="142">
        <v>2359138.1</v>
      </c>
      <c r="H51" s="142">
        <v>2262289.9</v>
      </c>
      <c r="I51" s="142">
        <v>593616.6</v>
      </c>
      <c r="J51" s="142">
        <v>117256</v>
      </c>
      <c r="K51" s="142">
        <v>4677.3</v>
      </c>
      <c r="L51" s="142">
        <v>378934.4</v>
      </c>
      <c r="M51" s="142">
        <v>92748.9</v>
      </c>
      <c r="N51" s="142">
        <v>687420.2</v>
      </c>
      <c r="O51" s="142">
        <v>451603.5</v>
      </c>
      <c r="P51" s="142">
        <v>24694.9</v>
      </c>
      <c r="Q51" s="142">
        <v>504954.7</v>
      </c>
      <c r="R51" s="142">
        <v>96848.2</v>
      </c>
      <c r="S51" s="142">
        <v>54356.3</v>
      </c>
      <c r="T51" s="142">
        <v>13219.7</v>
      </c>
      <c r="U51" s="142">
        <v>29272.2</v>
      </c>
      <c r="V51" s="142">
        <v>4127.5</v>
      </c>
      <c r="W51" s="142">
        <v>2936305.8</v>
      </c>
      <c r="X51" s="142">
        <v>2634804.7000000002</v>
      </c>
      <c r="Y51" s="142">
        <v>1114785.6000000001</v>
      </c>
      <c r="Z51" s="142">
        <v>936856.7</v>
      </c>
      <c r="AA51" s="142">
        <v>177928.9</v>
      </c>
      <c r="AB51" s="142">
        <v>106359.2</v>
      </c>
      <c r="AC51" s="142">
        <v>1053553.2</v>
      </c>
      <c r="AD51" s="142">
        <v>479844.8</v>
      </c>
      <c r="AE51" s="142">
        <v>562558.80000000005</v>
      </c>
      <c r="AF51" s="142">
        <v>3106</v>
      </c>
      <c r="AG51" s="142">
        <v>8043.6</v>
      </c>
      <c r="AH51" s="142">
        <v>360106.7</v>
      </c>
      <c r="AI51" s="142">
        <v>280639</v>
      </c>
      <c r="AJ51" s="142">
        <v>79467.7</v>
      </c>
      <c r="AK51" s="142">
        <v>301501.09999999998</v>
      </c>
      <c r="AL51" s="142">
        <v>82119.600000000006</v>
      </c>
      <c r="AM51" s="142">
        <v>219381.5</v>
      </c>
      <c r="AN51" s="142">
        <v>19787.599999999999</v>
      </c>
      <c r="AO51" s="142">
        <v>176611.4</v>
      </c>
      <c r="AP51" s="142">
        <v>100</v>
      </c>
      <c r="AQ51" s="142">
        <v>22882.5</v>
      </c>
      <c r="AR51" s="142">
        <v>0</v>
      </c>
      <c r="AS51" s="142">
        <v>0</v>
      </c>
      <c r="AT51" s="142">
        <v>-212933.49999999953</v>
      </c>
      <c r="AU51" s="142">
        <v>-275666.60000000009</v>
      </c>
      <c r="AV51" s="142">
        <v>-573040.19999999972</v>
      </c>
      <c r="AW51" s="142">
        <v>-3.27058421</v>
      </c>
      <c r="AX51" s="142">
        <v>124462.80000000028</v>
      </c>
      <c r="AY51" s="142">
        <v>697503</v>
      </c>
      <c r="AZ51" s="142">
        <v>697503</v>
      </c>
      <c r="BA51" s="142">
        <v>-186310</v>
      </c>
      <c r="BB51" s="142">
        <v>175210.34873460719</v>
      </c>
      <c r="BC51" s="142">
        <v>4469337</v>
      </c>
      <c r="BI51" s="140">
        <v>2009</v>
      </c>
      <c r="BJ51" s="140">
        <v>12</v>
      </c>
      <c r="BK51" s="140" t="s">
        <v>546</v>
      </c>
      <c r="BL51" s="147">
        <v>40148</v>
      </c>
      <c r="BM51" s="142">
        <v>307108.30000000005</v>
      </c>
      <c r="BN51" s="142">
        <v>304462.5</v>
      </c>
      <c r="BO51" s="142">
        <v>292275.19999999995</v>
      </c>
      <c r="BP51" s="142">
        <v>57055.199999999953</v>
      </c>
      <c r="BQ51" s="142">
        <v>10846.300000000003</v>
      </c>
      <c r="BR51" s="142">
        <v>603.30000000000018</v>
      </c>
      <c r="BS51" s="142">
        <v>36176.100000000035</v>
      </c>
      <c r="BT51" s="142">
        <v>9429.5</v>
      </c>
      <c r="BU51" s="142">
        <v>116568.69999999995</v>
      </c>
      <c r="BV51" s="142">
        <v>39031.599999999977</v>
      </c>
      <c r="BW51" s="142">
        <v>1952.5</v>
      </c>
      <c r="BX51" s="142">
        <v>77667.200000000012</v>
      </c>
      <c r="BY51" s="142">
        <v>12187.300000000003</v>
      </c>
      <c r="BZ51" s="142">
        <v>5322.7000000000044</v>
      </c>
      <c r="CA51" s="142">
        <v>2170</v>
      </c>
      <c r="CB51" s="142">
        <v>4694.6000000000022</v>
      </c>
      <c r="CC51" s="142">
        <v>2645.8</v>
      </c>
      <c r="CD51" s="142">
        <v>408662.79999999981</v>
      </c>
      <c r="CE51" s="142">
        <v>353327.60000000009</v>
      </c>
      <c r="CF51" s="142">
        <v>155671.60000000009</v>
      </c>
      <c r="CG51" s="142">
        <v>139171.89999999991</v>
      </c>
      <c r="CH51" s="142">
        <v>16499.699999999983</v>
      </c>
      <c r="CI51" s="142">
        <v>21687.899999999994</v>
      </c>
      <c r="CJ51" s="142">
        <v>152531.29999999993</v>
      </c>
      <c r="CK51" s="142">
        <v>89335.399999999965</v>
      </c>
      <c r="CL51" s="142">
        <v>61147.800000000047</v>
      </c>
      <c r="CM51" s="142">
        <v>55.199999999999818</v>
      </c>
      <c r="CN51" s="142">
        <v>1992.9000000000005</v>
      </c>
      <c r="CO51" s="142">
        <v>23436.799999999988</v>
      </c>
      <c r="CP51" s="142">
        <v>23000.100000000006</v>
      </c>
      <c r="CQ51" s="142">
        <v>436.69999999999709</v>
      </c>
      <c r="CR51" s="142">
        <v>55335.199999999983</v>
      </c>
      <c r="CS51" s="142">
        <v>25807.400000000009</v>
      </c>
      <c r="CT51" s="142">
        <v>29527.799999999988</v>
      </c>
      <c r="CU51" s="142">
        <v>3519.5999999999985</v>
      </c>
      <c r="CV51" s="142">
        <v>18843.899999999994</v>
      </c>
      <c r="CW51" s="142">
        <v>8.2999999999999972</v>
      </c>
      <c r="CX51" s="142">
        <v>7156</v>
      </c>
      <c r="CY51" s="142">
        <v>0</v>
      </c>
      <c r="CZ51" s="142">
        <v>0</v>
      </c>
      <c r="DA51" s="142">
        <v>-78117.699999999488</v>
      </c>
      <c r="DB51" s="142">
        <v>-48865.100000000093</v>
      </c>
      <c r="DC51" s="142">
        <v>-101554.49999999977</v>
      </c>
      <c r="DD51" s="142">
        <v>-0.5796147399999998</v>
      </c>
      <c r="DE51" s="142">
        <v>-59984.499999999767</v>
      </c>
      <c r="DF51" s="142">
        <v>41570</v>
      </c>
      <c r="DG51" s="142">
        <v>41570</v>
      </c>
      <c r="DH51" s="142">
        <v>2679</v>
      </c>
    </row>
    <row r="52" spans="2:112" x14ac:dyDescent="0.25">
      <c r="B52" s="140">
        <v>2010</v>
      </c>
      <c r="C52" s="140">
        <v>1</v>
      </c>
      <c r="D52" s="140" t="s">
        <v>547</v>
      </c>
      <c r="E52" s="147">
        <v>40179</v>
      </c>
      <c r="F52" s="142">
        <v>208089.2</v>
      </c>
      <c r="G52" s="142">
        <v>208089.2</v>
      </c>
      <c r="H52" s="142">
        <v>201179.4</v>
      </c>
      <c r="I52" s="142">
        <v>48431</v>
      </c>
      <c r="J52" s="142">
        <v>8595.2999999999993</v>
      </c>
      <c r="K52" s="142">
        <v>369</v>
      </c>
      <c r="L52" s="142">
        <v>31656.2</v>
      </c>
      <c r="M52" s="142">
        <v>7810.5</v>
      </c>
      <c r="N52" s="142">
        <v>39694.199999999997</v>
      </c>
      <c r="O52" s="142">
        <v>50677.9</v>
      </c>
      <c r="P52" s="142">
        <v>2770.5</v>
      </c>
      <c r="Q52" s="142">
        <v>59605.8</v>
      </c>
      <c r="R52" s="142">
        <v>6909.8</v>
      </c>
      <c r="S52" s="142">
        <v>5280.8</v>
      </c>
      <c r="T52" s="142">
        <v>1336.5</v>
      </c>
      <c r="U52" s="142">
        <v>292.5</v>
      </c>
      <c r="V52" s="142">
        <v>0</v>
      </c>
      <c r="W52" s="142">
        <v>294977.3</v>
      </c>
      <c r="X52" s="142">
        <v>289431</v>
      </c>
      <c r="Y52" s="142">
        <v>149233.4</v>
      </c>
      <c r="Z52" s="142">
        <v>135931.79999999999</v>
      </c>
      <c r="AA52" s="142">
        <v>13301.6</v>
      </c>
      <c r="AB52" s="142">
        <v>1921</v>
      </c>
      <c r="AC52" s="142">
        <v>96521.2</v>
      </c>
      <c r="AD52" s="142">
        <v>34409.599999999999</v>
      </c>
      <c r="AE52" s="142">
        <v>60604.800000000003</v>
      </c>
      <c r="AF52" s="142">
        <v>1506.8</v>
      </c>
      <c r="AG52" s="142">
        <v>0</v>
      </c>
      <c r="AH52" s="142">
        <v>41755.4</v>
      </c>
      <c r="AI52" s="142">
        <v>21943.8</v>
      </c>
      <c r="AJ52" s="142">
        <v>19811.599999999999</v>
      </c>
      <c r="AK52" s="142">
        <v>5546.3</v>
      </c>
      <c r="AL52" s="142">
        <v>1779.7</v>
      </c>
      <c r="AM52" s="142">
        <v>3766.6</v>
      </c>
      <c r="AN52" s="142">
        <v>158.4</v>
      </c>
      <c r="AO52" s="142">
        <v>3608.2</v>
      </c>
      <c r="AP52" s="142">
        <v>0</v>
      </c>
      <c r="AQ52" s="142">
        <v>0</v>
      </c>
      <c r="AR52" s="142">
        <v>0</v>
      </c>
      <c r="AS52" s="142">
        <v>0</v>
      </c>
      <c r="AT52" s="142">
        <v>-45132.699999999983</v>
      </c>
      <c r="AU52" s="142">
        <v>-81341.799999999988</v>
      </c>
      <c r="AV52" s="142">
        <v>-86888.099999999977</v>
      </c>
      <c r="AW52" s="142">
        <v>-0.44337592999999997</v>
      </c>
      <c r="AX52" s="142">
        <v>12465.900000000023</v>
      </c>
      <c r="AY52" s="142">
        <v>99354</v>
      </c>
      <c r="AZ52" s="142">
        <v>105084</v>
      </c>
      <c r="BA52" s="142">
        <v>-5730</v>
      </c>
      <c r="BB52" s="142">
        <v>195969.36622157181</v>
      </c>
      <c r="BC52" s="142">
        <v>4533894</v>
      </c>
      <c r="BI52" s="140">
        <v>2010</v>
      </c>
      <c r="BJ52" s="140">
        <v>1</v>
      </c>
      <c r="BK52" s="140" t="s">
        <v>547</v>
      </c>
      <c r="BL52" s="147">
        <v>40179</v>
      </c>
      <c r="BM52" s="142">
        <v>208089.2</v>
      </c>
      <c r="BN52" s="142">
        <v>208089.2</v>
      </c>
      <c r="BO52" s="142">
        <v>201179.4</v>
      </c>
      <c r="BP52" s="142">
        <v>48431</v>
      </c>
      <c r="BQ52" s="142">
        <v>8595.2999999999993</v>
      </c>
      <c r="BR52" s="142">
        <v>369</v>
      </c>
      <c r="BS52" s="142">
        <v>31656.2</v>
      </c>
      <c r="BT52" s="142">
        <v>7810.5</v>
      </c>
      <c r="BU52" s="142">
        <v>39694.199999999997</v>
      </c>
      <c r="BV52" s="142">
        <v>50677.9</v>
      </c>
      <c r="BW52" s="142">
        <v>2770.5</v>
      </c>
      <c r="BX52" s="142">
        <v>59605.8</v>
      </c>
      <c r="BY52" s="142">
        <v>6909.8</v>
      </c>
      <c r="BZ52" s="142">
        <v>5280.8</v>
      </c>
      <c r="CA52" s="142">
        <v>1336.5</v>
      </c>
      <c r="CB52" s="142">
        <v>292.5</v>
      </c>
      <c r="CC52" s="142">
        <v>0</v>
      </c>
      <c r="CD52" s="142">
        <v>294977.3</v>
      </c>
      <c r="CE52" s="142">
        <v>289431</v>
      </c>
      <c r="CF52" s="142">
        <v>149233.4</v>
      </c>
      <c r="CG52" s="142">
        <v>135931.79999999999</v>
      </c>
      <c r="CH52" s="142">
        <v>13301.6</v>
      </c>
      <c r="CI52" s="142">
        <v>1921</v>
      </c>
      <c r="CJ52" s="142">
        <v>96521.2</v>
      </c>
      <c r="CK52" s="142">
        <v>34409.599999999999</v>
      </c>
      <c r="CL52" s="142">
        <v>60604.800000000003</v>
      </c>
      <c r="CM52" s="142">
        <v>1506.8</v>
      </c>
      <c r="CN52" s="142">
        <v>0</v>
      </c>
      <c r="CO52" s="142">
        <v>41755.4</v>
      </c>
      <c r="CP52" s="142">
        <v>21943.8</v>
      </c>
      <c r="CQ52" s="142">
        <v>19811.599999999999</v>
      </c>
      <c r="CR52" s="142">
        <v>5546.3</v>
      </c>
      <c r="CS52" s="142">
        <v>1779.7</v>
      </c>
      <c r="CT52" s="142">
        <v>3766.6</v>
      </c>
      <c r="CU52" s="142">
        <v>158.4</v>
      </c>
      <c r="CV52" s="142">
        <v>3608.2</v>
      </c>
      <c r="CW52" s="142">
        <v>0</v>
      </c>
      <c r="CX52" s="142">
        <v>0</v>
      </c>
      <c r="CY52" s="142">
        <v>0</v>
      </c>
      <c r="CZ52" s="142">
        <v>0</v>
      </c>
      <c r="DA52" s="142">
        <v>-45132.699999999983</v>
      </c>
      <c r="DB52" s="142">
        <v>-81341.799999999988</v>
      </c>
      <c r="DC52" s="142">
        <v>-86888.099999999977</v>
      </c>
      <c r="DD52" s="142">
        <v>-0.44337592999999997</v>
      </c>
      <c r="DE52" s="142">
        <v>12465.900000000023</v>
      </c>
      <c r="DF52" s="142">
        <v>99354</v>
      </c>
      <c r="DG52" s="142">
        <v>105084</v>
      </c>
      <c r="DH52" s="142">
        <v>-5730</v>
      </c>
    </row>
    <row r="53" spans="2:112" x14ac:dyDescent="0.25">
      <c r="B53" s="140">
        <v>2010</v>
      </c>
      <c r="C53" s="140">
        <v>2</v>
      </c>
      <c r="D53" s="140" t="s">
        <v>548</v>
      </c>
      <c r="E53" s="147">
        <v>40210</v>
      </c>
      <c r="F53" s="142">
        <v>370364.9</v>
      </c>
      <c r="G53" s="142">
        <v>370364.9</v>
      </c>
      <c r="H53" s="142">
        <v>357425.8</v>
      </c>
      <c r="I53" s="142">
        <v>99163</v>
      </c>
      <c r="J53" s="142">
        <v>17419.900000000001</v>
      </c>
      <c r="K53" s="142">
        <v>705.3</v>
      </c>
      <c r="L53" s="142">
        <v>64791.4</v>
      </c>
      <c r="M53" s="142">
        <v>16246.4</v>
      </c>
      <c r="N53" s="142">
        <v>65383.7</v>
      </c>
      <c r="O53" s="142">
        <v>91131.9</v>
      </c>
      <c r="P53" s="142">
        <v>4431.3999999999996</v>
      </c>
      <c r="Q53" s="142">
        <v>97315.8</v>
      </c>
      <c r="R53" s="142">
        <v>12939.099999999999</v>
      </c>
      <c r="S53" s="142">
        <v>9665.5</v>
      </c>
      <c r="T53" s="142">
        <v>1996.8</v>
      </c>
      <c r="U53" s="142">
        <v>1276.8</v>
      </c>
      <c r="V53" s="142">
        <v>0</v>
      </c>
      <c r="W53" s="142">
        <v>560879.6</v>
      </c>
      <c r="X53" s="142">
        <v>534930</v>
      </c>
      <c r="Y53" s="142">
        <v>238129.2</v>
      </c>
      <c r="Z53" s="142">
        <v>208320.2</v>
      </c>
      <c r="AA53" s="142">
        <v>29809</v>
      </c>
      <c r="AB53" s="142">
        <v>10698</v>
      </c>
      <c r="AC53" s="142">
        <v>221933.3</v>
      </c>
      <c r="AD53" s="142">
        <v>74500.899999999994</v>
      </c>
      <c r="AE53" s="142">
        <v>144806.20000000001</v>
      </c>
      <c r="AF53" s="142">
        <v>1862.6</v>
      </c>
      <c r="AG53" s="142">
        <v>763.6</v>
      </c>
      <c r="AH53" s="142">
        <v>64169.5</v>
      </c>
      <c r="AI53" s="142">
        <v>37673.1</v>
      </c>
      <c r="AJ53" s="142">
        <v>26496.400000000001</v>
      </c>
      <c r="AK53" s="142">
        <v>25949.599999999999</v>
      </c>
      <c r="AL53" s="142">
        <v>4762.1000000000004</v>
      </c>
      <c r="AM53" s="142">
        <v>21187.5</v>
      </c>
      <c r="AN53" s="142">
        <v>365.8</v>
      </c>
      <c r="AO53" s="142">
        <v>20143.2</v>
      </c>
      <c r="AP53" s="142">
        <v>0</v>
      </c>
      <c r="AQ53" s="142">
        <v>678.5</v>
      </c>
      <c r="AR53" s="142">
        <v>0</v>
      </c>
      <c r="AS53" s="142">
        <v>0</v>
      </c>
      <c r="AT53" s="142">
        <v>-126345.19999999995</v>
      </c>
      <c r="AU53" s="142">
        <v>-164565.09999999998</v>
      </c>
      <c r="AV53" s="142">
        <v>-190514.69999999995</v>
      </c>
      <c r="AW53" s="142">
        <v>-0.97216572000000001</v>
      </c>
      <c r="AX53" s="142">
        <v>-8175.4999999999418</v>
      </c>
      <c r="AY53" s="142">
        <v>182339.20000000001</v>
      </c>
      <c r="AZ53" s="142">
        <v>193763.7</v>
      </c>
      <c r="BA53" s="142">
        <v>-11424.5</v>
      </c>
      <c r="BB53" s="142">
        <v>195969.36621052629</v>
      </c>
      <c r="BC53" s="142">
        <v>4533894</v>
      </c>
      <c r="BI53" s="140">
        <v>2010</v>
      </c>
      <c r="BJ53" s="140">
        <v>2</v>
      </c>
      <c r="BK53" s="140" t="s">
        <v>548</v>
      </c>
      <c r="BL53" s="147">
        <v>40210</v>
      </c>
      <c r="BM53" s="142">
        <v>162275.70000000001</v>
      </c>
      <c r="BN53" s="142">
        <v>162275.70000000001</v>
      </c>
      <c r="BO53" s="142">
        <v>156246.39999999999</v>
      </c>
      <c r="BP53" s="142">
        <v>50732</v>
      </c>
      <c r="BQ53" s="142">
        <v>8824.6000000000022</v>
      </c>
      <c r="BR53" s="142">
        <v>336.29999999999995</v>
      </c>
      <c r="BS53" s="142">
        <v>33135.199999999997</v>
      </c>
      <c r="BT53" s="142">
        <v>8435.9</v>
      </c>
      <c r="BU53" s="142">
        <v>25689.5</v>
      </c>
      <c r="BV53" s="142">
        <v>40453.999999999993</v>
      </c>
      <c r="BW53" s="142">
        <v>1660.8999999999996</v>
      </c>
      <c r="BX53" s="142">
        <v>37710</v>
      </c>
      <c r="BY53" s="142">
        <v>6029.2999999999984</v>
      </c>
      <c r="BZ53" s="142">
        <v>4384.7</v>
      </c>
      <c r="CA53" s="142">
        <v>660.3</v>
      </c>
      <c r="CB53" s="142">
        <v>984.3</v>
      </c>
      <c r="CC53" s="142">
        <v>0</v>
      </c>
      <c r="CD53" s="142">
        <v>265902.3</v>
      </c>
      <c r="CE53" s="142">
        <v>245499</v>
      </c>
      <c r="CF53" s="142">
        <v>88895.800000000017</v>
      </c>
      <c r="CG53" s="142">
        <v>72388.400000000023</v>
      </c>
      <c r="CH53" s="142">
        <v>16507.400000000001</v>
      </c>
      <c r="CI53" s="142">
        <v>8777</v>
      </c>
      <c r="CJ53" s="142">
        <v>125412.09999999999</v>
      </c>
      <c r="CK53" s="142">
        <v>40091.299999999996</v>
      </c>
      <c r="CL53" s="142">
        <v>84201.400000000009</v>
      </c>
      <c r="CM53" s="142">
        <v>355.79999999999995</v>
      </c>
      <c r="CN53" s="142">
        <v>763.6</v>
      </c>
      <c r="CO53" s="142">
        <v>22414.1</v>
      </c>
      <c r="CP53" s="142">
        <v>15729.3</v>
      </c>
      <c r="CQ53" s="142">
        <v>6684.8000000000029</v>
      </c>
      <c r="CR53" s="142">
        <v>20403.3</v>
      </c>
      <c r="CS53" s="142">
        <v>2982.4000000000005</v>
      </c>
      <c r="CT53" s="142">
        <v>17420.900000000001</v>
      </c>
      <c r="CU53" s="142">
        <v>207.4</v>
      </c>
      <c r="CV53" s="142">
        <v>16535</v>
      </c>
      <c r="CW53" s="142">
        <v>0</v>
      </c>
      <c r="CX53" s="142">
        <v>678.5</v>
      </c>
      <c r="CY53" s="142">
        <v>0</v>
      </c>
      <c r="CZ53" s="142">
        <v>0</v>
      </c>
      <c r="DA53" s="142">
        <v>-81212.499999999971</v>
      </c>
      <c r="DB53" s="142">
        <v>-83223.299999999988</v>
      </c>
      <c r="DC53" s="142">
        <v>-103626.59999999998</v>
      </c>
      <c r="DD53" s="142">
        <v>-0.52878979000000004</v>
      </c>
      <c r="DE53" s="142">
        <v>-20641.399999999965</v>
      </c>
      <c r="DF53" s="142">
        <v>82985.200000000012</v>
      </c>
      <c r="DG53" s="142">
        <v>88679.700000000012</v>
      </c>
      <c r="DH53" s="142">
        <v>-5694.5</v>
      </c>
    </row>
    <row r="54" spans="2:112" x14ac:dyDescent="0.25">
      <c r="B54" s="140">
        <v>2010</v>
      </c>
      <c r="C54" s="140">
        <v>3</v>
      </c>
      <c r="D54" s="140" t="s">
        <v>549</v>
      </c>
      <c r="E54" s="147">
        <v>40238</v>
      </c>
      <c r="F54" s="142">
        <v>643733.4</v>
      </c>
      <c r="G54" s="142">
        <v>643711.4</v>
      </c>
      <c r="H54" s="142">
        <v>618745.59999999998</v>
      </c>
      <c r="I54" s="142">
        <v>161053.9</v>
      </c>
      <c r="J54" s="142">
        <v>28113.1</v>
      </c>
      <c r="K54" s="142">
        <v>1056.3</v>
      </c>
      <c r="L54" s="142">
        <v>104195.7</v>
      </c>
      <c r="M54" s="142">
        <v>27688.799999999999</v>
      </c>
      <c r="N54" s="142">
        <v>175158.8</v>
      </c>
      <c r="O54" s="142">
        <v>130003.9</v>
      </c>
      <c r="P54" s="142">
        <v>6377.2</v>
      </c>
      <c r="Q54" s="142">
        <v>146151.79999999999</v>
      </c>
      <c r="R54" s="142">
        <v>24965.8</v>
      </c>
      <c r="S54" s="142">
        <v>15333.9</v>
      </c>
      <c r="T54" s="142">
        <v>3731.9</v>
      </c>
      <c r="U54" s="142">
        <v>5900</v>
      </c>
      <c r="V54" s="142">
        <v>22</v>
      </c>
      <c r="W54" s="142">
        <v>905141.9</v>
      </c>
      <c r="X54" s="142">
        <v>851923.7</v>
      </c>
      <c r="Y54" s="142">
        <v>346466.4</v>
      </c>
      <c r="Z54" s="142">
        <v>291123.59999999998</v>
      </c>
      <c r="AA54" s="142">
        <v>55342.8</v>
      </c>
      <c r="AB54" s="142">
        <v>20820.099999999999</v>
      </c>
      <c r="AC54" s="142">
        <v>325655.59999999998</v>
      </c>
      <c r="AD54" s="142">
        <v>114946.5</v>
      </c>
      <c r="AE54" s="142">
        <v>207576.2</v>
      </c>
      <c r="AF54" s="142">
        <v>2074.1999999999998</v>
      </c>
      <c r="AG54" s="142">
        <v>1058.7</v>
      </c>
      <c r="AH54" s="142">
        <v>158981.6</v>
      </c>
      <c r="AI54" s="142">
        <v>127421.7</v>
      </c>
      <c r="AJ54" s="142">
        <v>31559.9</v>
      </c>
      <c r="AK54" s="142">
        <v>53218.2</v>
      </c>
      <c r="AL54" s="142">
        <v>8405.7999999999993</v>
      </c>
      <c r="AM54" s="142">
        <v>44812.4</v>
      </c>
      <c r="AN54" s="142">
        <v>808.8</v>
      </c>
      <c r="AO54" s="142">
        <v>41134.300000000003</v>
      </c>
      <c r="AP54" s="142">
        <v>0</v>
      </c>
      <c r="AQ54" s="142">
        <v>2869.3</v>
      </c>
      <c r="AR54" s="142">
        <v>0</v>
      </c>
      <c r="AS54" s="142">
        <v>0</v>
      </c>
      <c r="AT54" s="142">
        <v>-102426.90000000002</v>
      </c>
      <c r="AU54" s="142">
        <v>-208212.29999999993</v>
      </c>
      <c r="AV54" s="142">
        <v>-261408.5</v>
      </c>
      <c r="AW54" s="142">
        <v>-1.3339253200000001</v>
      </c>
      <c r="AX54" s="142">
        <v>-1073.7000000000116</v>
      </c>
      <c r="AY54" s="142">
        <v>260334.8</v>
      </c>
      <c r="AZ54" s="142">
        <v>261287.3</v>
      </c>
      <c r="BA54" s="142">
        <v>-952.5</v>
      </c>
      <c r="BB54" s="142">
        <v>195969.3665609406</v>
      </c>
      <c r="BC54" s="142">
        <v>4533894</v>
      </c>
      <c r="BI54" s="140">
        <v>2010</v>
      </c>
      <c r="BJ54" s="140">
        <v>3</v>
      </c>
      <c r="BK54" s="140" t="s">
        <v>549</v>
      </c>
      <c r="BL54" s="147">
        <v>40238</v>
      </c>
      <c r="BM54" s="142">
        <v>273368.5</v>
      </c>
      <c r="BN54" s="142">
        <v>273346.5</v>
      </c>
      <c r="BO54" s="142">
        <v>261319.8</v>
      </c>
      <c r="BP54" s="142">
        <v>61890.899999999994</v>
      </c>
      <c r="BQ54" s="142">
        <v>10693.199999999997</v>
      </c>
      <c r="BR54" s="142">
        <v>351</v>
      </c>
      <c r="BS54" s="142">
        <v>39404.299999999996</v>
      </c>
      <c r="BT54" s="142">
        <v>11442.4</v>
      </c>
      <c r="BU54" s="142">
        <v>109775.09999999999</v>
      </c>
      <c r="BV54" s="142">
        <v>38872</v>
      </c>
      <c r="BW54" s="142">
        <v>1945.8000000000002</v>
      </c>
      <c r="BX54" s="142">
        <v>48835.999999999985</v>
      </c>
      <c r="BY54" s="142">
        <v>12026.7</v>
      </c>
      <c r="BZ54" s="142">
        <v>5668.4</v>
      </c>
      <c r="CA54" s="142">
        <v>1735.1000000000001</v>
      </c>
      <c r="CB54" s="142">
        <v>4623.2</v>
      </c>
      <c r="CC54" s="142">
        <v>22</v>
      </c>
      <c r="CD54" s="142">
        <v>344262.30000000005</v>
      </c>
      <c r="CE54" s="142">
        <v>316993.69999999995</v>
      </c>
      <c r="CF54" s="142">
        <v>108337.20000000001</v>
      </c>
      <c r="CG54" s="142">
        <v>82803.399999999965</v>
      </c>
      <c r="CH54" s="142">
        <v>25533.800000000003</v>
      </c>
      <c r="CI54" s="142">
        <v>10122.099999999999</v>
      </c>
      <c r="CJ54" s="142">
        <v>103722.29999999999</v>
      </c>
      <c r="CK54" s="142">
        <v>40445.600000000006</v>
      </c>
      <c r="CL54" s="142">
        <v>62770</v>
      </c>
      <c r="CM54" s="142">
        <v>211.59999999999991</v>
      </c>
      <c r="CN54" s="142">
        <v>295.10000000000002</v>
      </c>
      <c r="CO54" s="142">
        <v>94812.1</v>
      </c>
      <c r="CP54" s="142">
        <v>89748.6</v>
      </c>
      <c r="CQ54" s="142">
        <v>5063.5</v>
      </c>
      <c r="CR54" s="142">
        <v>27268.6</v>
      </c>
      <c r="CS54" s="142">
        <v>3643.6999999999989</v>
      </c>
      <c r="CT54" s="142">
        <v>23624.9</v>
      </c>
      <c r="CU54" s="142">
        <v>442.99999999999994</v>
      </c>
      <c r="CV54" s="142">
        <v>20991.100000000002</v>
      </c>
      <c r="CW54" s="142">
        <v>0</v>
      </c>
      <c r="CX54" s="142">
        <v>2190.8000000000002</v>
      </c>
      <c r="CY54" s="142">
        <v>0</v>
      </c>
      <c r="CZ54" s="142">
        <v>0</v>
      </c>
      <c r="DA54" s="142">
        <v>23918.29999999993</v>
      </c>
      <c r="DB54" s="142">
        <v>-43647.199999999953</v>
      </c>
      <c r="DC54" s="142">
        <v>-70893.800000000047</v>
      </c>
      <c r="DD54" s="142">
        <v>-0.36175960000000007</v>
      </c>
      <c r="DE54" s="142">
        <v>7101.7999999999302</v>
      </c>
      <c r="DF54" s="142">
        <v>77995.599999999977</v>
      </c>
      <c r="DG54" s="142">
        <v>67523.599999999977</v>
      </c>
      <c r="DH54" s="142">
        <v>10472</v>
      </c>
    </row>
    <row r="55" spans="2:112" x14ac:dyDescent="0.25">
      <c r="B55" s="140">
        <v>2010</v>
      </c>
      <c r="C55" s="140">
        <v>4</v>
      </c>
      <c r="D55" s="140" t="s">
        <v>550</v>
      </c>
      <c r="E55" s="147">
        <v>40269</v>
      </c>
      <c r="F55" s="142">
        <v>859745</v>
      </c>
      <c r="G55" s="142">
        <v>859642</v>
      </c>
      <c r="H55" s="142">
        <v>795456.9</v>
      </c>
      <c r="I55" s="142">
        <v>213297.5</v>
      </c>
      <c r="J55" s="142">
        <v>36999.9</v>
      </c>
      <c r="K55" s="142">
        <v>1335.6</v>
      </c>
      <c r="L55" s="142">
        <v>137601.4</v>
      </c>
      <c r="M55" s="142">
        <v>37360.6</v>
      </c>
      <c r="N55" s="142">
        <v>222464.1</v>
      </c>
      <c r="O55" s="142">
        <v>171435.4</v>
      </c>
      <c r="P55" s="142">
        <v>8882.6</v>
      </c>
      <c r="Q55" s="142">
        <v>179377.3</v>
      </c>
      <c r="R55" s="142">
        <v>64185.1</v>
      </c>
      <c r="S55" s="142">
        <v>19730.2</v>
      </c>
      <c r="T55" s="142">
        <v>4348.7</v>
      </c>
      <c r="U55" s="142">
        <v>40106.199999999997</v>
      </c>
      <c r="V55" s="142">
        <v>103</v>
      </c>
      <c r="W55" s="142">
        <v>1152585.1000000001</v>
      </c>
      <c r="X55" s="142">
        <v>1072926.3</v>
      </c>
      <c r="Y55" s="142">
        <v>445370.1</v>
      </c>
      <c r="Z55" s="142">
        <v>372149.5</v>
      </c>
      <c r="AA55" s="142">
        <v>73220.600000000006</v>
      </c>
      <c r="AB55" s="142">
        <v>28519.9</v>
      </c>
      <c r="AC55" s="142">
        <v>431375.9</v>
      </c>
      <c r="AD55" s="142">
        <v>154365.6</v>
      </c>
      <c r="AE55" s="142">
        <v>273349.8</v>
      </c>
      <c r="AF55" s="142">
        <v>2243.6999999999998</v>
      </c>
      <c r="AG55" s="142">
        <v>1416.8</v>
      </c>
      <c r="AH55" s="142">
        <v>167660.4</v>
      </c>
      <c r="AI55" s="142">
        <v>134713.79999999999</v>
      </c>
      <c r="AJ55" s="142">
        <v>32946.6</v>
      </c>
      <c r="AK55" s="142">
        <v>79658.8</v>
      </c>
      <c r="AL55" s="142">
        <v>12492.3</v>
      </c>
      <c r="AM55" s="142">
        <v>67166.5</v>
      </c>
      <c r="AN55" s="142">
        <v>2033.4</v>
      </c>
      <c r="AO55" s="142">
        <v>56704.1</v>
      </c>
      <c r="AP55" s="142">
        <v>0</v>
      </c>
      <c r="AQ55" s="142">
        <v>8429</v>
      </c>
      <c r="AR55" s="142">
        <v>0</v>
      </c>
      <c r="AS55" s="142">
        <v>0</v>
      </c>
      <c r="AT55" s="142">
        <v>-125179.70000000007</v>
      </c>
      <c r="AU55" s="142">
        <v>-213284.30000000005</v>
      </c>
      <c r="AV55" s="142">
        <v>-292840.10000000009</v>
      </c>
      <c r="AW55" s="142">
        <v>-1.4943156900000001</v>
      </c>
      <c r="AX55" s="142">
        <v>200.49999999988358</v>
      </c>
      <c r="AY55" s="142">
        <v>293040.59999999998</v>
      </c>
      <c r="AZ55" s="142">
        <v>295841.8</v>
      </c>
      <c r="BA55" s="142">
        <v>-2801.2</v>
      </c>
      <c r="BB55" s="142">
        <v>195969.36708869066</v>
      </c>
      <c r="BC55" s="142">
        <v>4533894</v>
      </c>
      <c r="BI55" s="140">
        <v>2010</v>
      </c>
      <c r="BJ55" s="140">
        <v>4</v>
      </c>
      <c r="BK55" s="140" t="s">
        <v>550</v>
      </c>
      <c r="BL55" s="147">
        <v>40269</v>
      </c>
      <c r="BM55" s="142">
        <v>216011.59999999998</v>
      </c>
      <c r="BN55" s="142">
        <v>215930.59999999998</v>
      </c>
      <c r="BO55" s="142">
        <v>176711.30000000005</v>
      </c>
      <c r="BP55" s="142">
        <v>52243.600000000006</v>
      </c>
      <c r="BQ55" s="142">
        <v>8886.8000000000029</v>
      </c>
      <c r="BR55" s="142">
        <v>279.29999999999995</v>
      </c>
      <c r="BS55" s="142">
        <v>33405.699999999997</v>
      </c>
      <c r="BT55" s="142">
        <v>9671.7999999999993</v>
      </c>
      <c r="BU55" s="142">
        <v>47305.300000000017</v>
      </c>
      <c r="BV55" s="142">
        <v>41431.5</v>
      </c>
      <c r="BW55" s="142">
        <v>2505.4000000000005</v>
      </c>
      <c r="BX55" s="142">
        <v>33225.5</v>
      </c>
      <c r="BY55" s="142">
        <v>39219.300000000003</v>
      </c>
      <c r="BZ55" s="142">
        <v>4396.3000000000011</v>
      </c>
      <c r="CA55" s="142">
        <v>616.79999999999973</v>
      </c>
      <c r="CB55" s="142">
        <v>34206.199999999997</v>
      </c>
      <c r="CC55" s="142">
        <v>81</v>
      </c>
      <c r="CD55" s="142">
        <v>247443.20000000007</v>
      </c>
      <c r="CE55" s="142">
        <v>221002.60000000009</v>
      </c>
      <c r="CF55" s="142">
        <v>98903.699999999953</v>
      </c>
      <c r="CG55" s="142">
        <v>81025.900000000023</v>
      </c>
      <c r="CH55" s="142">
        <v>17877.800000000003</v>
      </c>
      <c r="CI55" s="142">
        <v>7699.8000000000029</v>
      </c>
      <c r="CJ55" s="142">
        <v>105720.30000000005</v>
      </c>
      <c r="CK55" s="142">
        <v>39419.100000000006</v>
      </c>
      <c r="CL55" s="142">
        <v>65773.599999999977</v>
      </c>
      <c r="CM55" s="142">
        <v>169.5</v>
      </c>
      <c r="CN55" s="142">
        <v>358.09999999999991</v>
      </c>
      <c r="CO55" s="142">
        <v>8678.7999999999884</v>
      </c>
      <c r="CP55" s="142">
        <v>7292.0999999999913</v>
      </c>
      <c r="CQ55" s="142">
        <v>1386.6999999999971</v>
      </c>
      <c r="CR55" s="142">
        <v>26440.600000000006</v>
      </c>
      <c r="CS55" s="142">
        <v>4086.5</v>
      </c>
      <c r="CT55" s="142">
        <v>22354.1</v>
      </c>
      <c r="CU55" s="142">
        <v>1224.6000000000001</v>
      </c>
      <c r="CV55" s="142">
        <v>15569.799999999996</v>
      </c>
      <c r="CW55" s="142">
        <v>0</v>
      </c>
      <c r="CX55" s="142">
        <v>5559.7</v>
      </c>
      <c r="CY55" s="142">
        <v>0</v>
      </c>
      <c r="CZ55" s="142">
        <v>0</v>
      </c>
      <c r="DA55" s="142">
        <v>-22752.800000000047</v>
      </c>
      <c r="DB55" s="142">
        <v>-5072.0000000001164</v>
      </c>
      <c r="DC55" s="142">
        <v>-31431.600000000093</v>
      </c>
      <c r="DD55" s="142">
        <v>-0.16039037</v>
      </c>
      <c r="DE55" s="142">
        <v>1274.1999999998952</v>
      </c>
      <c r="DF55" s="142">
        <v>32705.799999999988</v>
      </c>
      <c r="DG55" s="142">
        <v>34554.5</v>
      </c>
      <c r="DH55" s="142">
        <v>-1848.6999999999998</v>
      </c>
    </row>
    <row r="56" spans="2:112" x14ac:dyDescent="0.25">
      <c r="B56" s="140">
        <v>2010</v>
      </c>
      <c r="C56" s="140">
        <v>5</v>
      </c>
      <c r="D56" s="140" t="s">
        <v>551</v>
      </c>
      <c r="E56" s="147">
        <v>40299</v>
      </c>
      <c r="F56" s="142">
        <v>1044063.1</v>
      </c>
      <c r="G56" s="142">
        <v>1043960.1</v>
      </c>
      <c r="H56" s="142">
        <v>960174.5</v>
      </c>
      <c r="I56" s="142">
        <v>269845.7</v>
      </c>
      <c r="J56" s="142">
        <v>46498.1</v>
      </c>
      <c r="K56" s="142">
        <v>1680.6</v>
      </c>
      <c r="L56" s="142">
        <v>174668</v>
      </c>
      <c r="M56" s="142">
        <v>46999</v>
      </c>
      <c r="N56" s="142">
        <v>248645.7</v>
      </c>
      <c r="O56" s="142">
        <v>208975.8</v>
      </c>
      <c r="P56" s="142">
        <v>10700.1</v>
      </c>
      <c r="Q56" s="142">
        <v>222007.2</v>
      </c>
      <c r="R56" s="142">
        <v>83785.600000000006</v>
      </c>
      <c r="S56" s="142">
        <v>24468.2</v>
      </c>
      <c r="T56" s="142">
        <v>6080.7</v>
      </c>
      <c r="U56" s="142">
        <v>53236.7</v>
      </c>
      <c r="V56" s="142">
        <v>103</v>
      </c>
      <c r="W56" s="142">
        <v>1400877.6</v>
      </c>
      <c r="X56" s="142">
        <v>1298166</v>
      </c>
      <c r="Y56" s="142">
        <v>543055.30000000005</v>
      </c>
      <c r="Z56" s="142">
        <v>452871.8</v>
      </c>
      <c r="AA56" s="142">
        <v>90183.5</v>
      </c>
      <c r="AB56" s="142">
        <v>37548.199999999997</v>
      </c>
      <c r="AC56" s="142">
        <v>535304.80000000005</v>
      </c>
      <c r="AD56" s="142">
        <v>193014.7</v>
      </c>
      <c r="AE56" s="142">
        <v>337667.6</v>
      </c>
      <c r="AF56" s="142">
        <v>2471.5</v>
      </c>
      <c r="AG56" s="142">
        <v>2151</v>
      </c>
      <c r="AH56" s="142">
        <v>182257.7</v>
      </c>
      <c r="AI56" s="142">
        <v>148976.79999999999</v>
      </c>
      <c r="AJ56" s="142">
        <v>33280.9</v>
      </c>
      <c r="AK56" s="142">
        <v>102711.6</v>
      </c>
      <c r="AL56" s="142">
        <v>16185.1</v>
      </c>
      <c r="AM56" s="142">
        <v>86526.5</v>
      </c>
      <c r="AN56" s="142">
        <v>2263.5</v>
      </c>
      <c r="AO56" s="142">
        <v>75572</v>
      </c>
      <c r="AP56" s="142">
        <v>0</v>
      </c>
      <c r="AQ56" s="142">
        <v>8691</v>
      </c>
      <c r="AR56" s="142">
        <v>0</v>
      </c>
      <c r="AS56" s="142">
        <v>0</v>
      </c>
      <c r="AT56" s="142">
        <v>-174556.80000000016</v>
      </c>
      <c r="AU56" s="142">
        <v>-254205.90000000002</v>
      </c>
      <c r="AV56" s="142">
        <v>-356814.50000000012</v>
      </c>
      <c r="AW56" s="142">
        <v>-1.82076671</v>
      </c>
      <c r="AX56" s="142">
        <v>-16354.500000000116</v>
      </c>
      <c r="AY56" s="142">
        <v>340460</v>
      </c>
      <c r="AZ56" s="142">
        <v>344346</v>
      </c>
      <c r="BA56" s="142">
        <v>-3886</v>
      </c>
      <c r="BB56" s="142">
        <v>195969.36721234326</v>
      </c>
      <c r="BC56" s="142">
        <v>4533894</v>
      </c>
      <c r="BI56" s="140">
        <v>2010</v>
      </c>
      <c r="BJ56" s="140">
        <v>5</v>
      </c>
      <c r="BK56" s="140" t="s">
        <v>551</v>
      </c>
      <c r="BL56" s="147">
        <v>40299</v>
      </c>
      <c r="BM56" s="142">
        <v>184318.09999999998</v>
      </c>
      <c r="BN56" s="142">
        <v>184318.09999999998</v>
      </c>
      <c r="BO56" s="142">
        <v>164717.59999999998</v>
      </c>
      <c r="BP56" s="142">
        <v>56548.200000000012</v>
      </c>
      <c r="BQ56" s="142">
        <v>9498.1999999999971</v>
      </c>
      <c r="BR56" s="142">
        <v>345</v>
      </c>
      <c r="BS56" s="142">
        <v>37066.600000000006</v>
      </c>
      <c r="BT56" s="142">
        <v>9638.4000000000015</v>
      </c>
      <c r="BU56" s="142">
        <v>26181.600000000006</v>
      </c>
      <c r="BV56" s="142">
        <v>37540.399999999994</v>
      </c>
      <c r="BW56" s="142">
        <v>1817.5</v>
      </c>
      <c r="BX56" s="142">
        <v>42629.900000000023</v>
      </c>
      <c r="BY56" s="142">
        <v>19600.500000000007</v>
      </c>
      <c r="BZ56" s="142">
        <v>4738</v>
      </c>
      <c r="CA56" s="142">
        <v>1732</v>
      </c>
      <c r="CB56" s="142">
        <v>13130.5</v>
      </c>
      <c r="CC56" s="142">
        <v>0</v>
      </c>
      <c r="CD56" s="142">
        <v>248292.5</v>
      </c>
      <c r="CE56" s="142">
        <v>225239.69999999995</v>
      </c>
      <c r="CF56" s="142">
        <v>97685.20000000007</v>
      </c>
      <c r="CG56" s="142">
        <v>80722.299999999988</v>
      </c>
      <c r="CH56" s="142">
        <v>16962.899999999994</v>
      </c>
      <c r="CI56" s="142">
        <v>9028.2999999999956</v>
      </c>
      <c r="CJ56" s="142">
        <v>103928.90000000002</v>
      </c>
      <c r="CK56" s="142">
        <v>38649.100000000006</v>
      </c>
      <c r="CL56" s="142">
        <v>64317.799999999988</v>
      </c>
      <c r="CM56" s="142">
        <v>227.80000000000018</v>
      </c>
      <c r="CN56" s="142">
        <v>734.2</v>
      </c>
      <c r="CO56" s="142">
        <v>14597.300000000017</v>
      </c>
      <c r="CP56" s="142">
        <v>14263</v>
      </c>
      <c r="CQ56" s="142">
        <v>334.30000000000291</v>
      </c>
      <c r="CR56" s="142">
        <v>23052.800000000003</v>
      </c>
      <c r="CS56" s="142">
        <v>3692.8000000000011</v>
      </c>
      <c r="CT56" s="142">
        <v>19360</v>
      </c>
      <c r="CU56" s="142">
        <v>230.09999999999991</v>
      </c>
      <c r="CV56" s="142">
        <v>18867.900000000001</v>
      </c>
      <c r="CW56" s="142">
        <v>0</v>
      </c>
      <c r="CX56" s="142">
        <v>262</v>
      </c>
      <c r="CY56" s="142">
        <v>0</v>
      </c>
      <c r="CZ56" s="142">
        <v>0</v>
      </c>
      <c r="DA56" s="142">
        <v>-49377.100000000093</v>
      </c>
      <c r="DB56" s="142">
        <v>-40921.599999999977</v>
      </c>
      <c r="DC56" s="142">
        <v>-63974.400000000023</v>
      </c>
      <c r="DD56" s="142">
        <v>-0.32645101999999993</v>
      </c>
      <c r="DE56" s="142">
        <v>-16555</v>
      </c>
      <c r="DF56" s="142">
        <v>47419.400000000023</v>
      </c>
      <c r="DG56" s="142">
        <v>48504.200000000012</v>
      </c>
      <c r="DH56" s="142">
        <v>-1084.8000000000002</v>
      </c>
    </row>
    <row r="57" spans="2:112" x14ac:dyDescent="0.25">
      <c r="B57" s="140">
        <v>2010</v>
      </c>
      <c r="C57" s="140">
        <v>6</v>
      </c>
      <c r="D57" s="140" t="s">
        <v>552</v>
      </c>
      <c r="E57" s="147">
        <v>40330</v>
      </c>
      <c r="F57" s="142">
        <v>1266376.8999999999</v>
      </c>
      <c r="G57" s="142">
        <v>1266273.8999999999</v>
      </c>
      <c r="H57" s="142">
        <v>1165301</v>
      </c>
      <c r="I57" s="142">
        <v>325205.40000000002</v>
      </c>
      <c r="J57" s="142">
        <v>56677.3</v>
      </c>
      <c r="K57" s="142">
        <v>1984.3</v>
      </c>
      <c r="L57" s="142">
        <v>210169.60000000001</v>
      </c>
      <c r="M57" s="142">
        <v>56374.2</v>
      </c>
      <c r="N57" s="142">
        <v>322669.09999999998</v>
      </c>
      <c r="O57" s="142">
        <v>246836.7</v>
      </c>
      <c r="P57" s="142">
        <v>12634.5</v>
      </c>
      <c r="Q57" s="142">
        <v>257955.3</v>
      </c>
      <c r="R57" s="142">
        <v>100972.9</v>
      </c>
      <c r="S57" s="142">
        <v>29266.799999999999</v>
      </c>
      <c r="T57" s="142">
        <v>7002.9</v>
      </c>
      <c r="U57" s="142">
        <v>64703.199999999997</v>
      </c>
      <c r="V57" s="142">
        <v>103</v>
      </c>
      <c r="W57" s="142">
        <v>1669268.5</v>
      </c>
      <c r="X57" s="142">
        <v>1535523.4</v>
      </c>
      <c r="Y57" s="142">
        <v>654993.19999999995</v>
      </c>
      <c r="Z57" s="142">
        <v>547794.69999999995</v>
      </c>
      <c r="AA57" s="142">
        <v>107198.5</v>
      </c>
      <c r="AB57" s="142">
        <v>46007.8</v>
      </c>
      <c r="AC57" s="142">
        <v>638784.6</v>
      </c>
      <c r="AD57" s="142">
        <v>232880.9</v>
      </c>
      <c r="AE57" s="142">
        <v>400397.1</v>
      </c>
      <c r="AF57" s="142">
        <v>2840.9</v>
      </c>
      <c r="AG57" s="142">
        <v>2665.7</v>
      </c>
      <c r="AH57" s="142">
        <v>195737.8</v>
      </c>
      <c r="AI57" s="142">
        <v>161987</v>
      </c>
      <c r="AJ57" s="142">
        <v>33750.800000000003</v>
      </c>
      <c r="AK57" s="142">
        <v>133745.1</v>
      </c>
      <c r="AL57" s="142">
        <v>20532.8</v>
      </c>
      <c r="AM57" s="142">
        <v>113212.3</v>
      </c>
      <c r="AN57" s="142">
        <v>10856</v>
      </c>
      <c r="AO57" s="142">
        <v>92587.1</v>
      </c>
      <c r="AP57" s="142">
        <v>0</v>
      </c>
      <c r="AQ57" s="142">
        <v>9769.2000000000007</v>
      </c>
      <c r="AR57" s="142">
        <v>0</v>
      </c>
      <c r="AS57" s="142">
        <v>0</v>
      </c>
      <c r="AT57" s="142">
        <v>-207153.80000000005</v>
      </c>
      <c r="AU57" s="142">
        <v>-269249.5</v>
      </c>
      <c r="AV57" s="142">
        <v>-402891.60000000009</v>
      </c>
      <c r="AW57" s="142">
        <v>-2.0558907099999999</v>
      </c>
      <c r="AX57" s="142">
        <v>-37100.900000000081</v>
      </c>
      <c r="AY57" s="142">
        <v>365790.7</v>
      </c>
      <c r="AZ57" s="142">
        <v>370213.7</v>
      </c>
      <c r="BA57" s="142">
        <v>-4423</v>
      </c>
      <c r="BB57" s="142">
        <v>195969.36648446653</v>
      </c>
      <c r="BC57" s="142">
        <v>4533894</v>
      </c>
      <c r="BI57" s="140">
        <v>2010</v>
      </c>
      <c r="BJ57" s="140">
        <v>6</v>
      </c>
      <c r="BK57" s="140" t="s">
        <v>552</v>
      </c>
      <c r="BL57" s="147">
        <v>40330</v>
      </c>
      <c r="BM57" s="142">
        <v>222313.79999999993</v>
      </c>
      <c r="BN57" s="142">
        <v>222313.79999999993</v>
      </c>
      <c r="BO57" s="142">
        <v>205126.5</v>
      </c>
      <c r="BP57" s="142">
        <v>55359.700000000012</v>
      </c>
      <c r="BQ57" s="142">
        <v>10179.200000000004</v>
      </c>
      <c r="BR57" s="142">
        <v>303.70000000000005</v>
      </c>
      <c r="BS57" s="142">
        <v>35501.600000000006</v>
      </c>
      <c r="BT57" s="142">
        <v>9375.1999999999971</v>
      </c>
      <c r="BU57" s="142">
        <v>74023.399999999965</v>
      </c>
      <c r="BV57" s="142">
        <v>37860.900000000023</v>
      </c>
      <c r="BW57" s="142">
        <v>1934.3999999999996</v>
      </c>
      <c r="BX57" s="142">
        <v>35948.099999999977</v>
      </c>
      <c r="BY57" s="142">
        <v>17187.299999999988</v>
      </c>
      <c r="BZ57" s="142">
        <v>4798.5999999999985</v>
      </c>
      <c r="CA57" s="142">
        <v>922.19999999999982</v>
      </c>
      <c r="CB57" s="142">
        <v>11466.5</v>
      </c>
      <c r="CC57" s="142">
        <v>0</v>
      </c>
      <c r="CD57" s="142">
        <v>268390.89999999991</v>
      </c>
      <c r="CE57" s="142">
        <v>237357.39999999991</v>
      </c>
      <c r="CF57" s="142">
        <v>111937.89999999991</v>
      </c>
      <c r="CG57" s="142">
        <v>94922.899999999965</v>
      </c>
      <c r="CH57" s="142">
        <v>17015</v>
      </c>
      <c r="CI57" s="142">
        <v>8459.6000000000058</v>
      </c>
      <c r="CJ57" s="142">
        <v>103479.79999999993</v>
      </c>
      <c r="CK57" s="142">
        <v>39866.199999999983</v>
      </c>
      <c r="CL57" s="142">
        <v>62729.5</v>
      </c>
      <c r="CM57" s="142">
        <v>369.40000000000009</v>
      </c>
      <c r="CN57" s="142">
        <v>514.69999999999982</v>
      </c>
      <c r="CO57" s="142">
        <v>13480.099999999977</v>
      </c>
      <c r="CP57" s="142">
        <v>13010.200000000012</v>
      </c>
      <c r="CQ57" s="142">
        <v>469.90000000000146</v>
      </c>
      <c r="CR57" s="142">
        <v>31033.5</v>
      </c>
      <c r="CS57" s="142">
        <v>4347.6999999999989</v>
      </c>
      <c r="CT57" s="142">
        <v>26685.800000000003</v>
      </c>
      <c r="CU57" s="142">
        <v>8592.5</v>
      </c>
      <c r="CV57" s="142">
        <v>17015.100000000006</v>
      </c>
      <c r="CW57" s="142">
        <v>0</v>
      </c>
      <c r="CX57" s="142">
        <v>1078.2000000000007</v>
      </c>
      <c r="CY57" s="142">
        <v>0</v>
      </c>
      <c r="CZ57" s="142">
        <v>0</v>
      </c>
      <c r="DA57" s="142">
        <v>-32596.999999999884</v>
      </c>
      <c r="DB57" s="142">
        <v>-15043.599999999977</v>
      </c>
      <c r="DC57" s="142">
        <v>-46077.099999999977</v>
      </c>
      <c r="DD57" s="142">
        <v>-0.23512399999999989</v>
      </c>
      <c r="DE57" s="142">
        <v>-20746.399999999965</v>
      </c>
      <c r="DF57" s="142">
        <v>25330.700000000012</v>
      </c>
      <c r="DG57" s="142">
        <v>25867.700000000012</v>
      </c>
      <c r="DH57" s="142">
        <v>-537</v>
      </c>
    </row>
    <row r="58" spans="2:112" x14ac:dyDescent="0.25">
      <c r="B58" s="140">
        <v>2010</v>
      </c>
      <c r="C58" s="140">
        <v>7</v>
      </c>
      <c r="D58" s="140" t="s">
        <v>553</v>
      </c>
      <c r="E58" s="147">
        <v>40360</v>
      </c>
      <c r="F58" s="142">
        <v>1483701.2</v>
      </c>
      <c r="G58" s="142">
        <v>1483552.2</v>
      </c>
      <c r="H58" s="142">
        <v>1359680.5</v>
      </c>
      <c r="I58" s="142">
        <v>384028.8</v>
      </c>
      <c r="J58" s="142">
        <v>66833.2</v>
      </c>
      <c r="K58" s="142">
        <v>2299.9</v>
      </c>
      <c r="L58" s="142">
        <v>247215.7</v>
      </c>
      <c r="M58" s="142">
        <v>67680</v>
      </c>
      <c r="N58" s="142">
        <v>384659.1</v>
      </c>
      <c r="O58" s="142">
        <v>285321.90000000002</v>
      </c>
      <c r="P58" s="142">
        <v>14620.2</v>
      </c>
      <c r="Q58" s="142">
        <v>291050.5</v>
      </c>
      <c r="R58" s="142">
        <v>123871.7</v>
      </c>
      <c r="S58" s="142">
        <v>34196.1</v>
      </c>
      <c r="T58" s="142">
        <v>10250.4</v>
      </c>
      <c r="U58" s="142">
        <v>79425.2</v>
      </c>
      <c r="V58" s="142">
        <v>149</v>
      </c>
      <c r="W58" s="142">
        <v>1943336.3000000101</v>
      </c>
      <c r="X58" s="142">
        <v>1787904.6</v>
      </c>
      <c r="Y58" s="142">
        <v>752454.9</v>
      </c>
      <c r="Z58" s="142">
        <v>628468.19999999995</v>
      </c>
      <c r="AA58" s="142">
        <v>123986.7</v>
      </c>
      <c r="AB58" s="142">
        <v>54960.2</v>
      </c>
      <c r="AC58" s="142">
        <v>747530.1</v>
      </c>
      <c r="AD58" s="142">
        <v>272893.90000000002</v>
      </c>
      <c r="AE58" s="142">
        <v>467639.5</v>
      </c>
      <c r="AF58" s="142">
        <v>3270.1</v>
      </c>
      <c r="AG58" s="142">
        <v>3726.6</v>
      </c>
      <c r="AH58" s="142">
        <v>232959.4</v>
      </c>
      <c r="AI58" s="142">
        <v>180708.2</v>
      </c>
      <c r="AJ58" s="142">
        <v>52251.199999999997</v>
      </c>
      <c r="AK58" s="142">
        <v>155431.70000000999</v>
      </c>
      <c r="AL58" s="142">
        <v>24189.5</v>
      </c>
      <c r="AM58" s="142">
        <v>131242.20000000999</v>
      </c>
      <c r="AN58" s="142">
        <v>11240.9</v>
      </c>
      <c r="AO58" s="142">
        <v>110146.2</v>
      </c>
      <c r="AP58" s="142">
        <v>1E-8</v>
      </c>
      <c r="AQ58" s="142">
        <v>9855.1</v>
      </c>
      <c r="AR58" s="142">
        <v>0</v>
      </c>
      <c r="AS58" s="142">
        <v>0</v>
      </c>
      <c r="AT58" s="142">
        <v>-226675.7000000102</v>
      </c>
      <c r="AU58" s="142">
        <v>-304352.40000000014</v>
      </c>
      <c r="AV58" s="142">
        <v>-459635.1000000101</v>
      </c>
      <c r="AW58" s="142">
        <v>-2.3454436099999998</v>
      </c>
      <c r="AX58" s="142">
        <v>-4488.1000000101048</v>
      </c>
      <c r="AY58" s="142">
        <v>455147</v>
      </c>
      <c r="AZ58" s="142">
        <v>465869</v>
      </c>
      <c r="BA58" s="142">
        <v>-10722</v>
      </c>
      <c r="BB58" s="142">
        <v>195969.36717656159</v>
      </c>
      <c r="BC58" s="142">
        <v>4539435</v>
      </c>
      <c r="BI58" s="140">
        <v>2010</v>
      </c>
      <c r="BJ58" s="140">
        <v>7</v>
      </c>
      <c r="BK58" s="140" t="s">
        <v>553</v>
      </c>
      <c r="BL58" s="147">
        <v>40360</v>
      </c>
      <c r="BM58" s="142">
        <v>217324.30000000005</v>
      </c>
      <c r="BN58" s="142">
        <v>217278.30000000005</v>
      </c>
      <c r="BO58" s="142">
        <v>194379.5</v>
      </c>
      <c r="BP58" s="142">
        <v>58823.399999999965</v>
      </c>
      <c r="BQ58" s="142">
        <v>10155.899999999994</v>
      </c>
      <c r="BR58" s="142">
        <v>315.60000000000014</v>
      </c>
      <c r="BS58" s="142">
        <v>37046.100000000006</v>
      </c>
      <c r="BT58" s="142">
        <v>11305.800000000003</v>
      </c>
      <c r="BU58" s="142">
        <v>61990</v>
      </c>
      <c r="BV58" s="142">
        <v>38485.200000000012</v>
      </c>
      <c r="BW58" s="142">
        <v>1985.7000000000007</v>
      </c>
      <c r="BX58" s="142">
        <v>33095.200000000012</v>
      </c>
      <c r="BY58" s="142">
        <v>22898.800000000003</v>
      </c>
      <c r="BZ58" s="142">
        <v>4929.2999999999993</v>
      </c>
      <c r="CA58" s="142">
        <v>3247.5</v>
      </c>
      <c r="CB58" s="142">
        <v>14722</v>
      </c>
      <c r="CC58" s="142">
        <v>46</v>
      </c>
      <c r="CD58" s="142">
        <v>274067.80000001006</v>
      </c>
      <c r="CE58" s="142">
        <v>252381.20000000019</v>
      </c>
      <c r="CF58" s="142">
        <v>97461.70000000007</v>
      </c>
      <c r="CG58" s="142">
        <v>80673.5</v>
      </c>
      <c r="CH58" s="142">
        <v>16788.199999999997</v>
      </c>
      <c r="CI58" s="142">
        <v>8952.3999999999942</v>
      </c>
      <c r="CJ58" s="142">
        <v>108745.5</v>
      </c>
      <c r="CK58" s="142">
        <v>40013.000000000029</v>
      </c>
      <c r="CL58" s="142">
        <v>67242.400000000023</v>
      </c>
      <c r="CM58" s="142">
        <v>429.19999999999982</v>
      </c>
      <c r="CN58" s="142">
        <v>1060.9000000000001</v>
      </c>
      <c r="CO58" s="142">
        <v>37221.600000000006</v>
      </c>
      <c r="CP58" s="142">
        <v>18721.200000000012</v>
      </c>
      <c r="CQ58" s="142">
        <v>18500.399999999994</v>
      </c>
      <c r="CR58" s="142">
        <v>21686.600000009988</v>
      </c>
      <c r="CS58" s="142">
        <v>3656.7000000000007</v>
      </c>
      <c r="CT58" s="142">
        <v>18029.900000009991</v>
      </c>
      <c r="CU58" s="142">
        <v>384.89999999999964</v>
      </c>
      <c r="CV58" s="142">
        <v>17559.099999999991</v>
      </c>
      <c r="CW58" s="142">
        <v>1E-8</v>
      </c>
      <c r="CX58" s="142">
        <v>85.899999999999636</v>
      </c>
      <c r="CY58" s="142">
        <v>0</v>
      </c>
      <c r="CZ58" s="142">
        <v>0</v>
      </c>
      <c r="DA58" s="142">
        <v>-19521.900000010151</v>
      </c>
      <c r="DB58" s="142">
        <v>-35102.90000000014</v>
      </c>
      <c r="DC58" s="142">
        <v>-56743.500000010012</v>
      </c>
      <c r="DD58" s="142">
        <v>-0.28955289999999989</v>
      </c>
      <c r="DE58" s="142">
        <v>32612.799999989977</v>
      </c>
      <c r="DF58" s="142">
        <v>89356.299999999988</v>
      </c>
      <c r="DG58" s="142">
        <v>95655.299999999988</v>
      </c>
      <c r="DH58" s="142">
        <v>-6299</v>
      </c>
    </row>
    <row r="59" spans="2:112" x14ac:dyDescent="0.25">
      <c r="B59" s="140">
        <v>2010</v>
      </c>
      <c r="C59" s="140">
        <v>8</v>
      </c>
      <c r="D59" s="140" t="s">
        <v>554</v>
      </c>
      <c r="E59" s="147">
        <v>40391</v>
      </c>
      <c r="F59" s="142">
        <v>1685385.5</v>
      </c>
      <c r="G59" s="142">
        <v>1685220.5</v>
      </c>
      <c r="H59" s="142">
        <v>1532040</v>
      </c>
      <c r="I59" s="142">
        <v>442063.8</v>
      </c>
      <c r="J59" s="142">
        <v>77799.7</v>
      </c>
      <c r="K59" s="142">
        <v>2658.7</v>
      </c>
      <c r="L59" s="142">
        <v>283954.09999999998</v>
      </c>
      <c r="M59" s="142">
        <v>77651.3</v>
      </c>
      <c r="N59" s="142">
        <v>413131.1</v>
      </c>
      <c r="O59" s="142">
        <v>325445.2</v>
      </c>
      <c r="P59" s="142">
        <v>16589.2</v>
      </c>
      <c r="Q59" s="142">
        <v>334810.7</v>
      </c>
      <c r="R59" s="142">
        <v>153180.5</v>
      </c>
      <c r="S59" s="142">
        <v>39043.599999999999</v>
      </c>
      <c r="T59" s="142">
        <v>11046.3</v>
      </c>
      <c r="U59" s="142">
        <v>103090.6</v>
      </c>
      <c r="V59" s="142">
        <v>165</v>
      </c>
      <c r="W59" s="142">
        <v>2186402.1</v>
      </c>
      <c r="X59" s="142">
        <v>2021518.3</v>
      </c>
      <c r="Y59" s="142">
        <v>851824.8</v>
      </c>
      <c r="Z59" s="142">
        <v>711213.3</v>
      </c>
      <c r="AA59" s="142">
        <v>140611.5</v>
      </c>
      <c r="AB59" s="142">
        <v>64493.9</v>
      </c>
      <c r="AC59" s="142">
        <v>848675.8</v>
      </c>
      <c r="AD59" s="142">
        <v>312319.3</v>
      </c>
      <c r="AE59" s="142">
        <v>528727.30000000005</v>
      </c>
      <c r="AF59" s="142">
        <v>3378.3</v>
      </c>
      <c r="AG59" s="142">
        <v>4250.8999999999996</v>
      </c>
      <c r="AH59" s="142">
        <v>256523.8</v>
      </c>
      <c r="AI59" s="142">
        <v>198411.8</v>
      </c>
      <c r="AJ59" s="142">
        <v>58112</v>
      </c>
      <c r="AK59" s="142">
        <v>164883.79999999999</v>
      </c>
      <c r="AL59" s="142">
        <v>28762.9</v>
      </c>
      <c r="AM59" s="142">
        <v>136120.9</v>
      </c>
      <c r="AN59" s="142">
        <v>11465.9</v>
      </c>
      <c r="AO59" s="142">
        <v>114767.1</v>
      </c>
      <c r="AP59" s="142">
        <v>0</v>
      </c>
      <c r="AQ59" s="142">
        <v>9887.9</v>
      </c>
      <c r="AR59" s="142">
        <v>0</v>
      </c>
      <c r="AS59" s="142">
        <v>0</v>
      </c>
      <c r="AT59" s="142">
        <v>-244492.80000000005</v>
      </c>
      <c r="AU59" s="142">
        <v>-336297.80000000005</v>
      </c>
      <c r="AV59" s="142">
        <v>-501016.60000000009</v>
      </c>
      <c r="AW59" s="142">
        <v>-2.55660672</v>
      </c>
      <c r="AX59" s="142">
        <v>1042.3999999999069</v>
      </c>
      <c r="AY59" s="142">
        <v>502059</v>
      </c>
      <c r="AZ59" s="142">
        <v>512142</v>
      </c>
      <c r="BA59" s="142">
        <v>-10083</v>
      </c>
      <c r="BB59" s="142">
        <v>195969.36677065454</v>
      </c>
      <c r="BC59" s="142">
        <v>4542768</v>
      </c>
      <c r="BI59" s="140">
        <v>2010</v>
      </c>
      <c r="BJ59" s="140">
        <v>8</v>
      </c>
      <c r="BK59" s="140" t="s">
        <v>554</v>
      </c>
      <c r="BL59" s="147">
        <v>40391</v>
      </c>
      <c r="BM59" s="142">
        <v>201684.30000000005</v>
      </c>
      <c r="BN59" s="142">
        <v>201668.30000000005</v>
      </c>
      <c r="BO59" s="142">
        <v>172359.5</v>
      </c>
      <c r="BP59" s="142">
        <v>58035</v>
      </c>
      <c r="BQ59" s="142">
        <v>10966.5</v>
      </c>
      <c r="BR59" s="142">
        <v>358.79999999999973</v>
      </c>
      <c r="BS59" s="142">
        <v>36738.399999999965</v>
      </c>
      <c r="BT59" s="142">
        <v>9971.3000000000029</v>
      </c>
      <c r="BU59" s="142">
        <v>28472</v>
      </c>
      <c r="BV59" s="142">
        <v>40123.299999999988</v>
      </c>
      <c r="BW59" s="142">
        <v>1969</v>
      </c>
      <c r="BX59" s="142">
        <v>43760.200000000012</v>
      </c>
      <c r="BY59" s="142">
        <v>29308.800000000003</v>
      </c>
      <c r="BZ59" s="142">
        <v>4847.5</v>
      </c>
      <c r="CA59" s="142">
        <v>795.89999999999964</v>
      </c>
      <c r="CB59" s="142">
        <v>23665.400000000009</v>
      </c>
      <c r="CC59" s="142">
        <v>16</v>
      </c>
      <c r="CD59" s="142">
        <v>243065.79999999003</v>
      </c>
      <c r="CE59" s="142">
        <v>233613.69999999995</v>
      </c>
      <c r="CF59" s="142">
        <v>99369.900000000023</v>
      </c>
      <c r="CG59" s="142">
        <v>82745.100000000093</v>
      </c>
      <c r="CH59" s="142">
        <v>16624.800000000003</v>
      </c>
      <c r="CI59" s="142">
        <v>9533.7000000000044</v>
      </c>
      <c r="CJ59" s="142">
        <v>101145.70000000007</v>
      </c>
      <c r="CK59" s="142">
        <v>39425.399999999965</v>
      </c>
      <c r="CL59" s="142">
        <v>61087.800000000047</v>
      </c>
      <c r="CM59" s="142">
        <v>108.20000000000027</v>
      </c>
      <c r="CN59" s="142">
        <v>524.29999999999973</v>
      </c>
      <c r="CO59" s="142">
        <v>23564.399999999994</v>
      </c>
      <c r="CP59" s="142">
        <v>17703.599999999977</v>
      </c>
      <c r="CQ59" s="142">
        <v>5860.8000000000029</v>
      </c>
      <c r="CR59" s="142">
        <v>9452.0999999899941</v>
      </c>
      <c r="CS59" s="142">
        <v>4573.4000000000015</v>
      </c>
      <c r="CT59" s="142">
        <v>4878.6999999899999</v>
      </c>
      <c r="CU59" s="142">
        <v>225</v>
      </c>
      <c r="CV59" s="142">
        <v>4620.9000000000087</v>
      </c>
      <c r="CW59" s="142">
        <v>-1E-8</v>
      </c>
      <c r="CX59" s="142">
        <v>32.799999999999272</v>
      </c>
      <c r="CY59" s="142">
        <v>0</v>
      </c>
      <c r="CZ59" s="142">
        <v>0</v>
      </c>
      <c r="DA59" s="142">
        <v>-17817.099999989849</v>
      </c>
      <c r="DB59" s="142">
        <v>-31945.399999999907</v>
      </c>
      <c r="DC59" s="142">
        <v>-41381.499999989988</v>
      </c>
      <c r="DD59" s="142">
        <v>-0.21116311000000021</v>
      </c>
      <c r="DE59" s="142">
        <v>5530.5000000100117</v>
      </c>
      <c r="DF59" s="142">
        <v>46912</v>
      </c>
      <c r="DG59" s="142">
        <v>46273</v>
      </c>
      <c r="DH59" s="142">
        <v>639</v>
      </c>
    </row>
    <row r="60" spans="2:112" x14ac:dyDescent="0.25">
      <c r="B60" s="140">
        <v>2010</v>
      </c>
      <c r="C60" s="140">
        <v>9</v>
      </c>
      <c r="D60" s="140" t="s">
        <v>555</v>
      </c>
      <c r="E60" s="147">
        <v>40422</v>
      </c>
      <c r="F60" s="142">
        <v>1932858.5</v>
      </c>
      <c r="G60" s="142">
        <v>1932580.1</v>
      </c>
      <c r="H60" s="142">
        <v>1763302.7</v>
      </c>
      <c r="I60" s="142">
        <v>496006.2</v>
      </c>
      <c r="J60" s="142">
        <v>88298.4</v>
      </c>
      <c r="K60" s="142">
        <v>3000.9</v>
      </c>
      <c r="L60" s="142">
        <v>317648.2</v>
      </c>
      <c r="M60" s="142">
        <v>87058.7</v>
      </c>
      <c r="N60" s="142">
        <v>508459.6</v>
      </c>
      <c r="O60" s="142">
        <v>365128.8</v>
      </c>
      <c r="P60" s="142">
        <v>18539.2</v>
      </c>
      <c r="Q60" s="142">
        <v>375168.9</v>
      </c>
      <c r="R60" s="142">
        <v>169277.4</v>
      </c>
      <c r="S60" s="142">
        <v>44991.4</v>
      </c>
      <c r="T60" s="142">
        <v>11940.1</v>
      </c>
      <c r="U60" s="142">
        <v>112345.9</v>
      </c>
      <c r="V60" s="142">
        <v>278.39999999999998</v>
      </c>
      <c r="W60" s="142">
        <v>2542480</v>
      </c>
      <c r="X60" s="142">
        <v>2345055.4</v>
      </c>
      <c r="Y60" s="142">
        <v>955471.6</v>
      </c>
      <c r="Z60" s="142">
        <v>796804.3</v>
      </c>
      <c r="AA60" s="142">
        <v>158667.29999999999</v>
      </c>
      <c r="AB60" s="142">
        <v>73581.7</v>
      </c>
      <c r="AC60" s="142">
        <v>963206</v>
      </c>
      <c r="AD60" s="142">
        <v>359994.9</v>
      </c>
      <c r="AE60" s="142">
        <v>595478.1</v>
      </c>
      <c r="AF60" s="142">
        <v>3482.1</v>
      </c>
      <c r="AG60" s="142">
        <v>4250.8999999999996</v>
      </c>
      <c r="AH60" s="142">
        <v>352796.1</v>
      </c>
      <c r="AI60" s="142">
        <v>289926.5</v>
      </c>
      <c r="AJ60" s="142">
        <v>62869.599999999999</v>
      </c>
      <c r="AK60" s="142">
        <v>197424.6</v>
      </c>
      <c r="AL60" s="142">
        <v>35170.800000000003</v>
      </c>
      <c r="AM60" s="142">
        <v>162253.79999999999</v>
      </c>
      <c r="AN60" s="142">
        <v>11653.8</v>
      </c>
      <c r="AO60" s="142">
        <v>138518.70000000001</v>
      </c>
      <c r="AP60" s="142">
        <v>0</v>
      </c>
      <c r="AQ60" s="142">
        <v>12081.3</v>
      </c>
      <c r="AR60" s="142">
        <v>0</v>
      </c>
      <c r="AS60" s="142">
        <v>0</v>
      </c>
      <c r="AT60" s="142">
        <v>-256825.39999999991</v>
      </c>
      <c r="AU60" s="142">
        <v>-412475.29999999981</v>
      </c>
      <c r="AV60" s="142">
        <v>-609621.5</v>
      </c>
      <c r="AW60" s="142">
        <v>-3.11079997</v>
      </c>
      <c r="AX60" s="142">
        <v>-22195.099999999977</v>
      </c>
      <c r="AY60" s="142">
        <v>587426.4</v>
      </c>
      <c r="AZ60" s="142">
        <v>346676.5</v>
      </c>
      <c r="BA60" s="142">
        <v>240749.9</v>
      </c>
      <c r="BB60" s="142">
        <v>195969.36668351581</v>
      </c>
      <c r="BC60" s="142">
        <v>4548746</v>
      </c>
      <c r="BI60" s="140">
        <v>2010</v>
      </c>
      <c r="BJ60" s="140">
        <v>9</v>
      </c>
      <c r="BK60" s="140" t="s">
        <v>555</v>
      </c>
      <c r="BL60" s="147">
        <v>40422</v>
      </c>
      <c r="BM60" s="142">
        <v>247473</v>
      </c>
      <c r="BN60" s="142">
        <v>247359.60000000009</v>
      </c>
      <c r="BO60" s="142">
        <v>231262.69999999995</v>
      </c>
      <c r="BP60" s="142">
        <v>53942.400000000023</v>
      </c>
      <c r="BQ60" s="142">
        <v>10498.699999999997</v>
      </c>
      <c r="BR60" s="142">
        <v>342.20000000000027</v>
      </c>
      <c r="BS60" s="142">
        <v>33694.100000000035</v>
      </c>
      <c r="BT60" s="142">
        <v>9407.3999999999942</v>
      </c>
      <c r="BU60" s="142">
        <v>95328.5</v>
      </c>
      <c r="BV60" s="142">
        <v>39683.599999999977</v>
      </c>
      <c r="BW60" s="142">
        <v>1950</v>
      </c>
      <c r="BX60" s="142">
        <v>40358.200000000012</v>
      </c>
      <c r="BY60" s="142">
        <v>16096.899999999994</v>
      </c>
      <c r="BZ60" s="142">
        <v>5947.8000000000029</v>
      </c>
      <c r="CA60" s="142">
        <v>893.80000000000109</v>
      </c>
      <c r="CB60" s="142">
        <v>9255.2999999999884</v>
      </c>
      <c r="CC60" s="142">
        <v>113.39999999999998</v>
      </c>
      <c r="CD60" s="142">
        <v>356077.89999999991</v>
      </c>
      <c r="CE60" s="142">
        <v>323537.09999999986</v>
      </c>
      <c r="CF60" s="142">
        <v>103646.79999999993</v>
      </c>
      <c r="CG60" s="142">
        <v>85591</v>
      </c>
      <c r="CH60" s="142">
        <v>18055.799999999988</v>
      </c>
      <c r="CI60" s="142">
        <v>9087.7999999999956</v>
      </c>
      <c r="CJ60" s="142">
        <v>114530.19999999995</v>
      </c>
      <c r="CK60" s="142">
        <v>47675.600000000035</v>
      </c>
      <c r="CL60" s="142">
        <v>66750.79999999993</v>
      </c>
      <c r="CM60" s="142">
        <v>103.79999999999973</v>
      </c>
      <c r="CN60" s="142">
        <v>0</v>
      </c>
      <c r="CO60" s="142">
        <v>96272.299999999988</v>
      </c>
      <c r="CP60" s="142">
        <v>91514.700000000012</v>
      </c>
      <c r="CQ60" s="142">
        <v>4757.5999999999985</v>
      </c>
      <c r="CR60" s="142">
        <v>32540.800000000017</v>
      </c>
      <c r="CS60" s="142">
        <v>6407.9000000000015</v>
      </c>
      <c r="CT60" s="142">
        <v>26132.899999999994</v>
      </c>
      <c r="CU60" s="142">
        <v>187.89999999999964</v>
      </c>
      <c r="CV60" s="142">
        <v>23751.600000000006</v>
      </c>
      <c r="CW60" s="142">
        <v>0</v>
      </c>
      <c r="CX60" s="142">
        <v>2193.3999999999996</v>
      </c>
      <c r="CY60" s="142">
        <v>0</v>
      </c>
      <c r="CZ60" s="142">
        <v>0</v>
      </c>
      <c r="DA60" s="142">
        <v>-12332.59999999986</v>
      </c>
      <c r="DB60" s="142">
        <v>-76177.499999999767</v>
      </c>
      <c r="DC60" s="142">
        <v>-108604.89999999991</v>
      </c>
      <c r="DD60" s="142">
        <v>-0.55419324999999997</v>
      </c>
      <c r="DE60" s="142">
        <v>-23237.499999999884</v>
      </c>
      <c r="DF60" s="142">
        <v>85367.400000000023</v>
      </c>
      <c r="DG60" s="142">
        <v>-165465.5</v>
      </c>
      <c r="DH60" s="142">
        <v>250832.9</v>
      </c>
    </row>
    <row r="61" spans="2:112" x14ac:dyDescent="0.25">
      <c r="B61" s="140">
        <v>2010</v>
      </c>
      <c r="C61" s="140">
        <v>10</v>
      </c>
      <c r="D61" s="140" t="s">
        <v>556</v>
      </c>
      <c r="E61" s="147">
        <v>40452</v>
      </c>
      <c r="F61" s="142">
        <v>2158968.1</v>
      </c>
      <c r="G61" s="142">
        <v>2157734.2000000002</v>
      </c>
      <c r="H61" s="142">
        <v>1960731.2</v>
      </c>
      <c r="I61" s="142">
        <v>552908</v>
      </c>
      <c r="J61" s="142">
        <v>100124.9</v>
      </c>
      <c r="K61" s="142">
        <v>3349.2</v>
      </c>
      <c r="L61" s="142">
        <v>352114</v>
      </c>
      <c r="M61" s="142">
        <v>97319.9</v>
      </c>
      <c r="N61" s="142">
        <v>576692.6</v>
      </c>
      <c r="O61" s="142">
        <v>403138.3</v>
      </c>
      <c r="P61" s="142">
        <v>20901.400000000001</v>
      </c>
      <c r="Q61" s="142">
        <v>407090.9</v>
      </c>
      <c r="R61" s="142">
        <v>197003</v>
      </c>
      <c r="S61" s="142">
        <v>50084.7</v>
      </c>
      <c r="T61" s="142">
        <v>19008.5</v>
      </c>
      <c r="U61" s="142">
        <v>127909.8</v>
      </c>
      <c r="V61" s="142">
        <v>1233.9000000000001</v>
      </c>
      <c r="W61" s="142">
        <v>2803775.9</v>
      </c>
      <c r="X61" s="142">
        <v>2575721.9</v>
      </c>
      <c r="Y61" s="142">
        <v>1055564</v>
      </c>
      <c r="Z61" s="142">
        <v>880393.6</v>
      </c>
      <c r="AA61" s="142">
        <v>175170.4</v>
      </c>
      <c r="AB61" s="142">
        <v>83651.600000000006</v>
      </c>
      <c r="AC61" s="142">
        <v>1077280.8</v>
      </c>
      <c r="AD61" s="142">
        <v>402852.2</v>
      </c>
      <c r="AE61" s="142">
        <v>665145.30000000005</v>
      </c>
      <c r="AF61" s="142">
        <v>3611.8</v>
      </c>
      <c r="AG61" s="142">
        <v>5671.5</v>
      </c>
      <c r="AH61" s="142">
        <v>359225.5</v>
      </c>
      <c r="AI61" s="142">
        <v>295879.40000000002</v>
      </c>
      <c r="AJ61" s="142">
        <v>63346.1</v>
      </c>
      <c r="AK61" s="142">
        <v>228054</v>
      </c>
      <c r="AL61" s="142">
        <v>41355.1</v>
      </c>
      <c r="AM61" s="142">
        <v>186698.9</v>
      </c>
      <c r="AN61" s="142">
        <v>12750.7</v>
      </c>
      <c r="AO61" s="142">
        <v>161729</v>
      </c>
      <c r="AP61" s="142">
        <v>0</v>
      </c>
      <c r="AQ61" s="142">
        <v>12219.2</v>
      </c>
      <c r="AR61" s="142">
        <v>0</v>
      </c>
      <c r="AS61" s="142">
        <v>0</v>
      </c>
      <c r="AT61" s="142">
        <v>-285582.29999999981</v>
      </c>
      <c r="AU61" s="142">
        <v>-417987.69999999972</v>
      </c>
      <c r="AV61" s="142">
        <v>-644807.79999999981</v>
      </c>
      <c r="AW61" s="142">
        <v>-3.2903499699999998</v>
      </c>
      <c r="AX61" s="142">
        <v>-6660.7999999998137</v>
      </c>
      <c r="AY61" s="142">
        <v>638147</v>
      </c>
      <c r="AZ61" s="142">
        <v>399617</v>
      </c>
      <c r="BA61" s="142">
        <v>238530</v>
      </c>
      <c r="BB61" s="142">
        <v>195969.36674793894</v>
      </c>
      <c r="BC61" s="142">
        <v>4553913</v>
      </c>
      <c r="BI61" s="140">
        <v>2010</v>
      </c>
      <c r="BJ61" s="140">
        <v>10</v>
      </c>
      <c r="BK61" s="140" t="s">
        <v>556</v>
      </c>
      <c r="BL61" s="147">
        <v>40452</v>
      </c>
      <c r="BM61" s="142">
        <v>226109.60000000009</v>
      </c>
      <c r="BN61" s="142">
        <v>225154.10000000009</v>
      </c>
      <c r="BO61" s="142">
        <v>197428.5</v>
      </c>
      <c r="BP61" s="142">
        <v>56901.799999999988</v>
      </c>
      <c r="BQ61" s="142">
        <v>11826.5</v>
      </c>
      <c r="BR61" s="142">
        <v>348.29999999999973</v>
      </c>
      <c r="BS61" s="142">
        <v>34465.799999999988</v>
      </c>
      <c r="BT61" s="142">
        <v>10261.199999999997</v>
      </c>
      <c r="BU61" s="142">
        <v>68233</v>
      </c>
      <c r="BV61" s="142">
        <v>38009.5</v>
      </c>
      <c r="BW61" s="142">
        <v>2362.2000000000007</v>
      </c>
      <c r="BX61" s="142">
        <v>31922</v>
      </c>
      <c r="BY61" s="142">
        <v>27725.600000000006</v>
      </c>
      <c r="BZ61" s="142">
        <v>5093.2999999999956</v>
      </c>
      <c r="CA61" s="142">
        <v>7068.4</v>
      </c>
      <c r="CB61" s="142">
        <v>15563.900000000009</v>
      </c>
      <c r="CC61" s="142">
        <v>955.50000000000011</v>
      </c>
      <c r="CD61" s="142">
        <v>261295.89999999991</v>
      </c>
      <c r="CE61" s="142">
        <v>230666.5</v>
      </c>
      <c r="CF61" s="142">
        <v>100092.40000000002</v>
      </c>
      <c r="CG61" s="142">
        <v>83589.29999999993</v>
      </c>
      <c r="CH61" s="142">
        <v>16503.100000000006</v>
      </c>
      <c r="CI61" s="142">
        <v>10069.900000000009</v>
      </c>
      <c r="CJ61" s="142">
        <v>114074.80000000005</v>
      </c>
      <c r="CK61" s="142">
        <v>42857.299999999988</v>
      </c>
      <c r="CL61" s="142">
        <v>69667.20000000007</v>
      </c>
      <c r="CM61" s="142">
        <v>129.70000000000027</v>
      </c>
      <c r="CN61" s="142">
        <v>1420.6000000000004</v>
      </c>
      <c r="CO61" s="142">
        <v>6429.4000000000233</v>
      </c>
      <c r="CP61" s="142">
        <v>5952.9000000000233</v>
      </c>
      <c r="CQ61" s="142">
        <v>476.5</v>
      </c>
      <c r="CR61" s="142">
        <v>30629.399999999994</v>
      </c>
      <c r="CS61" s="142">
        <v>6184.2999999999956</v>
      </c>
      <c r="CT61" s="142">
        <v>24445.100000000006</v>
      </c>
      <c r="CU61" s="142">
        <v>1096.9000000000015</v>
      </c>
      <c r="CV61" s="142">
        <v>23210.299999999988</v>
      </c>
      <c r="CW61" s="142">
        <v>0</v>
      </c>
      <c r="CX61" s="142">
        <v>137.90000000000146</v>
      </c>
      <c r="CY61" s="142">
        <v>0</v>
      </c>
      <c r="CZ61" s="142">
        <v>0</v>
      </c>
      <c r="DA61" s="142">
        <v>-28756.899999999907</v>
      </c>
      <c r="DB61" s="142">
        <v>-5512.3999999999069</v>
      </c>
      <c r="DC61" s="142">
        <v>-35186.299999999814</v>
      </c>
      <c r="DD61" s="142">
        <v>-0.17954999999999988</v>
      </c>
      <c r="DE61" s="142">
        <v>15534.300000000163</v>
      </c>
      <c r="DF61" s="142">
        <v>50720.599999999977</v>
      </c>
      <c r="DG61" s="142">
        <v>52940.5</v>
      </c>
      <c r="DH61" s="142">
        <v>-2219.8999999999942</v>
      </c>
    </row>
    <row r="62" spans="2:112" x14ac:dyDescent="0.25">
      <c r="B62" s="140">
        <v>2010</v>
      </c>
      <c r="C62" s="140">
        <v>11</v>
      </c>
      <c r="D62" s="140" t="s">
        <v>557</v>
      </c>
      <c r="E62" s="147">
        <v>40483</v>
      </c>
      <c r="F62" s="142">
        <v>2366517.6</v>
      </c>
      <c r="G62" s="142">
        <v>2365228.2000000002</v>
      </c>
      <c r="H62" s="142">
        <v>2146150.5</v>
      </c>
      <c r="I62" s="142">
        <v>621348.5</v>
      </c>
      <c r="J62" s="142">
        <v>113354.1</v>
      </c>
      <c r="K62" s="142">
        <v>3696.3</v>
      </c>
      <c r="L62" s="142">
        <v>394413.9</v>
      </c>
      <c r="M62" s="142">
        <v>109884.2</v>
      </c>
      <c r="N62" s="142">
        <v>608049.6</v>
      </c>
      <c r="O62" s="142">
        <v>443486</v>
      </c>
      <c r="P62" s="142">
        <v>22926.1</v>
      </c>
      <c r="Q62" s="142">
        <v>450340.3</v>
      </c>
      <c r="R62" s="142">
        <v>219077.69999999998</v>
      </c>
      <c r="S62" s="142">
        <v>55475.5</v>
      </c>
      <c r="T62" s="142">
        <v>20215.400000000001</v>
      </c>
      <c r="U62" s="142">
        <v>143386.79999999999</v>
      </c>
      <c r="V62" s="142">
        <v>1289.4000000000001</v>
      </c>
      <c r="W62" s="142">
        <v>3127593.4</v>
      </c>
      <c r="X62" s="142">
        <v>2839864.4</v>
      </c>
      <c r="Y62" s="142">
        <v>1160531</v>
      </c>
      <c r="Z62" s="142">
        <v>965697.3</v>
      </c>
      <c r="AA62" s="142">
        <v>194833.7</v>
      </c>
      <c r="AB62" s="142">
        <v>96645.1</v>
      </c>
      <c r="AC62" s="142">
        <v>1205633.8999999999</v>
      </c>
      <c r="AD62" s="142">
        <v>447073</v>
      </c>
      <c r="AE62" s="142">
        <v>748755.4</v>
      </c>
      <c r="AF62" s="142">
        <v>3803.2</v>
      </c>
      <c r="AG62" s="142">
        <v>6002.3</v>
      </c>
      <c r="AH62" s="142">
        <v>377054.4</v>
      </c>
      <c r="AI62" s="142">
        <v>312482.5</v>
      </c>
      <c r="AJ62" s="142">
        <v>64571.9</v>
      </c>
      <c r="AK62" s="142">
        <v>287729</v>
      </c>
      <c r="AL62" s="142">
        <v>46313.7</v>
      </c>
      <c r="AM62" s="142">
        <v>241415.3</v>
      </c>
      <c r="AN62" s="142">
        <v>13468.6</v>
      </c>
      <c r="AO62" s="142">
        <v>213666.7</v>
      </c>
      <c r="AP62" s="142">
        <v>0</v>
      </c>
      <c r="AQ62" s="142">
        <v>14280</v>
      </c>
      <c r="AR62" s="142">
        <v>0</v>
      </c>
      <c r="AS62" s="142">
        <v>0</v>
      </c>
      <c r="AT62" s="142">
        <v>-384021.39999999991</v>
      </c>
      <c r="AU62" s="142">
        <v>-474636.19999999972</v>
      </c>
      <c r="AV62" s="142">
        <v>-761075.79999999981</v>
      </c>
      <c r="AW62" s="142">
        <v>-3.8836467799999999</v>
      </c>
      <c r="AX62" s="142">
        <v>-41057.499999999767</v>
      </c>
      <c r="AY62" s="142">
        <v>720018.3</v>
      </c>
      <c r="AZ62" s="142">
        <v>482933.8</v>
      </c>
      <c r="BA62" s="142">
        <v>237084.5</v>
      </c>
      <c r="BB62" s="142">
        <v>195969.36670950282</v>
      </c>
      <c r="BC62" s="142">
        <v>4558243</v>
      </c>
      <c r="BI62" s="140">
        <v>2010</v>
      </c>
      <c r="BJ62" s="140">
        <v>11</v>
      </c>
      <c r="BK62" s="140" t="s">
        <v>557</v>
      </c>
      <c r="BL62" s="147">
        <v>40483</v>
      </c>
      <c r="BM62" s="142">
        <v>207549.5</v>
      </c>
      <c r="BN62" s="142">
        <v>207494</v>
      </c>
      <c r="BO62" s="142">
        <v>185419.30000000005</v>
      </c>
      <c r="BP62" s="142">
        <v>68440.5</v>
      </c>
      <c r="BQ62" s="142">
        <v>13229.200000000012</v>
      </c>
      <c r="BR62" s="142">
        <v>347.10000000000036</v>
      </c>
      <c r="BS62" s="142">
        <v>42299.900000000023</v>
      </c>
      <c r="BT62" s="142">
        <v>12564.300000000003</v>
      </c>
      <c r="BU62" s="142">
        <v>31357</v>
      </c>
      <c r="BV62" s="142">
        <v>40347.700000000012</v>
      </c>
      <c r="BW62" s="142">
        <v>2024.6999999999971</v>
      </c>
      <c r="BX62" s="142">
        <v>43249.399999999965</v>
      </c>
      <c r="BY62" s="142">
        <v>22074.699999999983</v>
      </c>
      <c r="BZ62" s="142">
        <v>5390.8000000000029</v>
      </c>
      <c r="CA62" s="142">
        <v>1206.9000000000015</v>
      </c>
      <c r="CB62" s="142">
        <v>15476.999999999985</v>
      </c>
      <c r="CC62" s="142">
        <v>55.5</v>
      </c>
      <c r="CD62" s="142">
        <v>323817.5</v>
      </c>
      <c r="CE62" s="142">
        <v>264142.5</v>
      </c>
      <c r="CF62" s="142">
        <v>104967</v>
      </c>
      <c r="CG62" s="142">
        <v>85303.70000000007</v>
      </c>
      <c r="CH62" s="142">
        <v>19663.300000000017</v>
      </c>
      <c r="CI62" s="142">
        <v>12993.5</v>
      </c>
      <c r="CJ62" s="142">
        <v>128353.09999999986</v>
      </c>
      <c r="CK62" s="142">
        <v>44220.799999999988</v>
      </c>
      <c r="CL62" s="142">
        <v>83610.099999999977</v>
      </c>
      <c r="CM62" s="142">
        <v>191.39999999999964</v>
      </c>
      <c r="CN62" s="142">
        <v>330.80000000000018</v>
      </c>
      <c r="CO62" s="142">
        <v>17828.900000000023</v>
      </c>
      <c r="CP62" s="142">
        <v>16603.099999999977</v>
      </c>
      <c r="CQ62" s="142">
        <v>1225.8000000000029</v>
      </c>
      <c r="CR62" s="142">
        <v>59675</v>
      </c>
      <c r="CS62" s="142">
        <v>4958.5999999999985</v>
      </c>
      <c r="CT62" s="142">
        <v>54716.399999999994</v>
      </c>
      <c r="CU62" s="142">
        <v>717.89999999999964</v>
      </c>
      <c r="CV62" s="142">
        <v>51937.700000000012</v>
      </c>
      <c r="CW62" s="142">
        <v>0</v>
      </c>
      <c r="CX62" s="142">
        <v>2060.7999999999993</v>
      </c>
      <c r="CY62" s="142">
        <v>0</v>
      </c>
      <c r="CZ62" s="142">
        <v>0</v>
      </c>
      <c r="DA62" s="142">
        <v>-98439.100000000093</v>
      </c>
      <c r="DB62" s="142">
        <v>-56648.5</v>
      </c>
      <c r="DC62" s="142">
        <v>-116268</v>
      </c>
      <c r="DD62" s="142">
        <v>-0.59329681000000001</v>
      </c>
      <c r="DE62" s="142">
        <v>-34396.699999999953</v>
      </c>
      <c r="DF62" s="142">
        <v>81871.300000000047</v>
      </c>
      <c r="DG62" s="142">
        <v>83316.799999999988</v>
      </c>
      <c r="DH62" s="142">
        <v>-1445.5</v>
      </c>
    </row>
    <row r="63" spans="2:112" x14ac:dyDescent="0.25">
      <c r="B63" s="140">
        <v>2010</v>
      </c>
      <c r="C63" s="140">
        <v>12</v>
      </c>
      <c r="D63" s="140" t="s">
        <v>558</v>
      </c>
      <c r="E63" s="147">
        <v>40513</v>
      </c>
      <c r="F63" s="142">
        <v>2730099.8</v>
      </c>
      <c r="G63" s="142">
        <v>2728810.4</v>
      </c>
      <c r="H63" s="142">
        <v>2480607.4</v>
      </c>
      <c r="I63" s="142">
        <v>686661.7</v>
      </c>
      <c r="J63" s="142">
        <v>126123</v>
      </c>
      <c r="K63" s="142">
        <v>3990.3</v>
      </c>
      <c r="L63" s="142">
        <v>434303.2</v>
      </c>
      <c r="M63" s="142">
        <v>122245.2</v>
      </c>
      <c r="N63" s="142">
        <v>752171.4</v>
      </c>
      <c r="O63" s="142">
        <v>486881.5</v>
      </c>
      <c r="P63" s="142">
        <v>24723.599999999999</v>
      </c>
      <c r="Q63" s="142">
        <v>530169.19999999995</v>
      </c>
      <c r="R63" s="142">
        <v>248203</v>
      </c>
      <c r="S63" s="142">
        <v>61241.9</v>
      </c>
      <c r="T63" s="142">
        <v>25643.200000000001</v>
      </c>
      <c r="U63" s="142">
        <v>161317.9</v>
      </c>
      <c r="V63" s="142">
        <v>1289.4000000000001</v>
      </c>
      <c r="W63" s="142">
        <v>3724382.5</v>
      </c>
      <c r="X63" s="142">
        <v>3275676.9</v>
      </c>
      <c r="Y63" s="142">
        <v>1349158.3</v>
      </c>
      <c r="Z63" s="142">
        <v>1133809.1000000001</v>
      </c>
      <c r="AA63" s="142">
        <v>215349.2</v>
      </c>
      <c r="AB63" s="142">
        <v>120675.7</v>
      </c>
      <c r="AC63" s="142">
        <v>1404301.7</v>
      </c>
      <c r="AD63" s="142">
        <v>525665.69999999995</v>
      </c>
      <c r="AE63" s="142">
        <v>852993.8</v>
      </c>
      <c r="AF63" s="142">
        <v>3890.1</v>
      </c>
      <c r="AG63" s="142">
        <v>21752.1</v>
      </c>
      <c r="AH63" s="142">
        <v>401541.2</v>
      </c>
      <c r="AI63" s="142">
        <v>336638.8</v>
      </c>
      <c r="AJ63" s="142">
        <v>64902.400000000001</v>
      </c>
      <c r="AK63" s="142">
        <v>448705.6</v>
      </c>
      <c r="AL63" s="142">
        <v>64385.7</v>
      </c>
      <c r="AM63" s="142">
        <v>384319.9</v>
      </c>
      <c r="AN63" s="142">
        <v>18400</v>
      </c>
      <c r="AO63" s="142">
        <v>339641.7</v>
      </c>
      <c r="AP63" s="142">
        <v>0</v>
      </c>
      <c r="AQ63" s="142">
        <v>26278.2</v>
      </c>
      <c r="AR63" s="142">
        <v>0</v>
      </c>
      <c r="AS63" s="142">
        <v>0</v>
      </c>
      <c r="AT63" s="142">
        <v>-592741.5</v>
      </c>
      <c r="AU63" s="142">
        <v>-546866.5</v>
      </c>
      <c r="AV63" s="142">
        <v>-994282.70000000019</v>
      </c>
      <c r="AW63" s="142">
        <v>-5.0736638899999997</v>
      </c>
      <c r="AX63" s="142">
        <v>-18417.40000000014</v>
      </c>
      <c r="AY63" s="142">
        <v>975865.3</v>
      </c>
      <c r="AZ63" s="142">
        <v>729450.3</v>
      </c>
      <c r="BA63" s="142">
        <v>246415</v>
      </c>
      <c r="BB63" s="142">
        <v>195969.36682378466</v>
      </c>
      <c r="BC63" s="142">
        <v>4563200</v>
      </c>
      <c r="BI63" s="140">
        <v>2010</v>
      </c>
      <c r="BJ63" s="140">
        <v>12</v>
      </c>
      <c r="BK63" s="140" t="s">
        <v>558</v>
      </c>
      <c r="BL63" s="147">
        <v>40513</v>
      </c>
      <c r="BM63" s="142">
        <v>363582.19999999972</v>
      </c>
      <c r="BN63" s="142">
        <v>363582.19999999972</v>
      </c>
      <c r="BO63" s="142">
        <v>334456.89999999991</v>
      </c>
      <c r="BP63" s="142">
        <v>65313.199999999953</v>
      </c>
      <c r="BQ63" s="142">
        <v>12768.899999999994</v>
      </c>
      <c r="BR63" s="142">
        <v>294</v>
      </c>
      <c r="BS63" s="142">
        <v>39889.299999999988</v>
      </c>
      <c r="BT63" s="142">
        <v>12361</v>
      </c>
      <c r="BU63" s="142">
        <v>144121.80000000005</v>
      </c>
      <c r="BV63" s="142">
        <v>43395.5</v>
      </c>
      <c r="BW63" s="142">
        <v>1797.5</v>
      </c>
      <c r="BX63" s="142">
        <v>79828.899999999965</v>
      </c>
      <c r="BY63" s="142">
        <v>29125.300000000017</v>
      </c>
      <c r="BZ63" s="142">
        <v>5766.4000000000015</v>
      </c>
      <c r="CA63" s="142">
        <v>5427.7999999999993</v>
      </c>
      <c r="CB63" s="142">
        <v>17931.100000000006</v>
      </c>
      <c r="CC63" s="142">
        <v>0</v>
      </c>
      <c r="CD63" s="142">
        <v>596789.10000000009</v>
      </c>
      <c r="CE63" s="142">
        <v>435812.5</v>
      </c>
      <c r="CF63" s="142">
        <v>188627.30000000005</v>
      </c>
      <c r="CG63" s="142">
        <v>168111.80000000005</v>
      </c>
      <c r="CH63" s="142">
        <v>20515.5</v>
      </c>
      <c r="CI63" s="142">
        <v>24030.599999999991</v>
      </c>
      <c r="CJ63" s="142">
        <v>198667.80000000005</v>
      </c>
      <c r="CK63" s="142">
        <v>78592.699999999953</v>
      </c>
      <c r="CL63" s="142">
        <v>104238.40000000002</v>
      </c>
      <c r="CM63" s="142">
        <v>86.900000000000091</v>
      </c>
      <c r="CN63" s="142">
        <v>15749.8</v>
      </c>
      <c r="CO63" s="142">
        <v>24486.799999999988</v>
      </c>
      <c r="CP63" s="142">
        <v>24156.299999999988</v>
      </c>
      <c r="CQ63" s="142">
        <v>330.5</v>
      </c>
      <c r="CR63" s="142">
        <v>160976.59999999998</v>
      </c>
      <c r="CS63" s="142">
        <v>18072</v>
      </c>
      <c r="CT63" s="142">
        <v>142904.60000000003</v>
      </c>
      <c r="CU63" s="142">
        <v>4931.3999999999996</v>
      </c>
      <c r="CV63" s="142">
        <v>125975</v>
      </c>
      <c r="CW63" s="142">
        <v>0</v>
      </c>
      <c r="CX63" s="142">
        <v>11998.2</v>
      </c>
      <c r="CY63" s="142">
        <v>0</v>
      </c>
      <c r="CZ63" s="142">
        <v>0</v>
      </c>
      <c r="DA63" s="142">
        <v>-208720.10000000009</v>
      </c>
      <c r="DB63" s="142">
        <v>-72230.300000000279</v>
      </c>
      <c r="DC63" s="142">
        <v>-233206.90000000037</v>
      </c>
      <c r="DD63" s="142">
        <v>-1.1900171099999999</v>
      </c>
      <c r="DE63" s="142">
        <v>22640.099999999627</v>
      </c>
      <c r="DF63" s="142">
        <v>255847</v>
      </c>
      <c r="DG63" s="142">
        <v>246516.50000000006</v>
      </c>
      <c r="DH63" s="142">
        <v>9330.5</v>
      </c>
    </row>
    <row r="64" spans="2:112" x14ac:dyDescent="0.25">
      <c r="B64" s="140">
        <v>2011</v>
      </c>
      <c r="C64" s="140">
        <v>1</v>
      </c>
      <c r="D64" s="140" t="s">
        <v>559</v>
      </c>
      <c r="E64" s="147">
        <v>40544</v>
      </c>
      <c r="F64" s="142">
        <v>211210.4</v>
      </c>
      <c r="G64" s="142">
        <v>211210.4</v>
      </c>
      <c r="H64" s="142">
        <v>203685.6</v>
      </c>
      <c r="I64" s="142">
        <v>52878</v>
      </c>
      <c r="J64" s="142">
        <v>9547.6</v>
      </c>
      <c r="K64" s="142">
        <v>308.8</v>
      </c>
      <c r="L64" s="142">
        <v>33085.4</v>
      </c>
      <c r="M64" s="142">
        <v>9936.2000000000007</v>
      </c>
      <c r="N64" s="142">
        <v>46074.400000000001</v>
      </c>
      <c r="O64" s="142">
        <v>50558</v>
      </c>
      <c r="P64" s="142">
        <v>2990.5</v>
      </c>
      <c r="Q64" s="142">
        <v>51184.7</v>
      </c>
      <c r="R64" s="142">
        <v>7524.8</v>
      </c>
      <c r="S64" s="142">
        <v>5736.1</v>
      </c>
      <c r="T64" s="142">
        <v>1765.4</v>
      </c>
      <c r="U64" s="142">
        <v>23.3</v>
      </c>
      <c r="V64" s="142">
        <v>0</v>
      </c>
      <c r="W64" s="142">
        <v>347703.3</v>
      </c>
      <c r="X64" s="142">
        <v>346051.7</v>
      </c>
      <c r="Y64" s="142">
        <v>174509.9</v>
      </c>
      <c r="Z64" s="142">
        <v>159445.6</v>
      </c>
      <c r="AA64" s="142">
        <v>15064.3</v>
      </c>
      <c r="AB64" s="142">
        <v>2414</v>
      </c>
      <c r="AC64" s="142">
        <v>128699.1</v>
      </c>
      <c r="AD64" s="142">
        <v>40821.800000000003</v>
      </c>
      <c r="AE64" s="142">
        <v>86558.8</v>
      </c>
      <c r="AF64" s="142">
        <v>1318.5</v>
      </c>
      <c r="AG64" s="142">
        <v>0</v>
      </c>
      <c r="AH64" s="142">
        <v>40428.699999999997</v>
      </c>
      <c r="AI64" s="142">
        <v>22804.3</v>
      </c>
      <c r="AJ64" s="142">
        <v>17624.400000000001</v>
      </c>
      <c r="AK64" s="142">
        <v>1651.6</v>
      </c>
      <c r="AL64" s="142">
        <v>1538</v>
      </c>
      <c r="AM64" s="142">
        <v>113.6</v>
      </c>
      <c r="AN64" s="142">
        <v>0</v>
      </c>
      <c r="AO64" s="142">
        <v>113.6</v>
      </c>
      <c r="AP64" s="142">
        <v>0</v>
      </c>
      <c r="AQ64" s="142">
        <v>0</v>
      </c>
      <c r="AR64" s="142">
        <v>0</v>
      </c>
      <c r="AS64" s="142">
        <v>0</v>
      </c>
      <c r="AT64" s="142">
        <v>-96064.199999999983</v>
      </c>
      <c r="AU64" s="142">
        <v>-134841.30000000002</v>
      </c>
      <c r="AV64" s="142">
        <v>-136492.9</v>
      </c>
      <c r="AW64" s="142">
        <v>-0.63869076999999996</v>
      </c>
      <c r="AX64" s="142">
        <v>-8957.8999999999942</v>
      </c>
      <c r="AY64" s="142">
        <v>127535</v>
      </c>
      <c r="AZ64" s="142">
        <v>134439</v>
      </c>
      <c r="BA64" s="142">
        <v>-6904</v>
      </c>
      <c r="BB64" s="142">
        <v>213707.33132717732</v>
      </c>
      <c r="BC64" s="142">
        <v>4567464</v>
      </c>
      <c r="BI64" s="140">
        <v>2011</v>
      </c>
      <c r="BJ64" s="140">
        <v>1</v>
      </c>
      <c r="BK64" s="140" t="s">
        <v>559</v>
      </c>
      <c r="BL64" s="147">
        <v>40544</v>
      </c>
      <c r="BM64" s="142">
        <v>211210.4</v>
      </c>
      <c r="BN64" s="142">
        <v>211210.4</v>
      </c>
      <c r="BO64" s="142">
        <v>203685.6</v>
      </c>
      <c r="BP64" s="142">
        <v>52878</v>
      </c>
      <c r="BQ64" s="142">
        <v>9547.6</v>
      </c>
      <c r="BR64" s="142">
        <v>308.8</v>
      </c>
      <c r="BS64" s="142">
        <v>33085.4</v>
      </c>
      <c r="BT64" s="142">
        <v>9936.2000000000007</v>
      </c>
      <c r="BU64" s="142">
        <v>46074.400000000001</v>
      </c>
      <c r="BV64" s="142">
        <v>50558</v>
      </c>
      <c r="BW64" s="142">
        <v>2990.5</v>
      </c>
      <c r="BX64" s="142">
        <v>51184.7</v>
      </c>
      <c r="BY64" s="142">
        <v>7524.8</v>
      </c>
      <c r="BZ64" s="142">
        <v>5736.1</v>
      </c>
      <c r="CA64" s="142">
        <v>1765.4</v>
      </c>
      <c r="CB64" s="142">
        <v>23.3</v>
      </c>
      <c r="CC64" s="142">
        <v>0</v>
      </c>
      <c r="CD64" s="142">
        <v>347703.3</v>
      </c>
      <c r="CE64" s="142">
        <v>346051.7</v>
      </c>
      <c r="CF64" s="142">
        <v>174509.9</v>
      </c>
      <c r="CG64" s="142">
        <v>159445.6</v>
      </c>
      <c r="CH64" s="142">
        <v>15064.3</v>
      </c>
      <c r="CI64" s="142">
        <v>2414</v>
      </c>
      <c r="CJ64" s="142">
        <v>128699.1</v>
      </c>
      <c r="CK64" s="142">
        <v>40821.800000000003</v>
      </c>
      <c r="CL64" s="142">
        <v>86558.8</v>
      </c>
      <c r="CM64" s="142">
        <v>1318.5</v>
      </c>
      <c r="CN64" s="142">
        <v>0</v>
      </c>
      <c r="CO64" s="142">
        <v>40428.699999999997</v>
      </c>
      <c r="CP64" s="142">
        <v>22804.3</v>
      </c>
      <c r="CQ64" s="142">
        <v>17624.400000000001</v>
      </c>
      <c r="CR64" s="142">
        <v>1651.6</v>
      </c>
      <c r="CS64" s="142">
        <v>1538</v>
      </c>
      <c r="CT64" s="142">
        <v>113.6</v>
      </c>
      <c r="CU64" s="142">
        <v>0</v>
      </c>
      <c r="CV64" s="142">
        <v>113.6</v>
      </c>
      <c r="CW64" s="142">
        <v>0</v>
      </c>
      <c r="CX64" s="142">
        <v>0</v>
      </c>
      <c r="CY64" s="142">
        <v>0</v>
      </c>
      <c r="CZ64" s="142">
        <v>0</v>
      </c>
      <c r="DA64" s="142">
        <v>-96064.199999999983</v>
      </c>
      <c r="DB64" s="142">
        <v>-134841.30000000002</v>
      </c>
      <c r="DC64" s="142">
        <v>-136492.9</v>
      </c>
      <c r="DD64" s="142">
        <v>-0.63869076999999996</v>
      </c>
      <c r="DE64" s="142">
        <v>-8957.8999999999942</v>
      </c>
      <c r="DF64" s="142">
        <v>127535</v>
      </c>
      <c r="DG64" s="142">
        <v>134439</v>
      </c>
      <c r="DH64" s="142">
        <v>-6904</v>
      </c>
    </row>
    <row r="65" spans="2:112" x14ac:dyDescent="0.25">
      <c r="B65" s="140">
        <v>2011</v>
      </c>
      <c r="C65" s="140">
        <v>2</v>
      </c>
      <c r="D65" s="140" t="s">
        <v>560</v>
      </c>
      <c r="E65" s="147">
        <v>40575</v>
      </c>
      <c r="F65" s="142">
        <v>389952.7</v>
      </c>
      <c r="G65" s="142">
        <v>389952.7</v>
      </c>
      <c r="H65" s="142">
        <v>375665.5</v>
      </c>
      <c r="I65" s="142">
        <v>107098.80000000002</v>
      </c>
      <c r="J65" s="142">
        <v>20102.8</v>
      </c>
      <c r="K65" s="142">
        <v>597.29999999999995</v>
      </c>
      <c r="L65" s="142">
        <v>66958.600000000006</v>
      </c>
      <c r="M65" s="142">
        <v>19440.099999999999</v>
      </c>
      <c r="N65" s="142">
        <v>74597.7</v>
      </c>
      <c r="O65" s="142">
        <v>98808.2</v>
      </c>
      <c r="P65" s="142">
        <v>4726.3</v>
      </c>
      <c r="Q65" s="142">
        <v>90434.5</v>
      </c>
      <c r="R65" s="142">
        <v>14287.2</v>
      </c>
      <c r="S65" s="142">
        <v>10854.3</v>
      </c>
      <c r="T65" s="142">
        <v>2753.2</v>
      </c>
      <c r="U65" s="142">
        <v>679.7</v>
      </c>
      <c r="V65" s="142">
        <v>0</v>
      </c>
      <c r="W65" s="142">
        <v>620879.69999999995</v>
      </c>
      <c r="X65" s="142">
        <v>599936.4</v>
      </c>
      <c r="Y65" s="142">
        <v>290116.5</v>
      </c>
      <c r="Z65" s="142">
        <v>242110.1</v>
      </c>
      <c r="AA65" s="142">
        <v>48006.400000000001</v>
      </c>
      <c r="AB65" s="142">
        <v>9287.4</v>
      </c>
      <c r="AC65" s="142">
        <v>241969</v>
      </c>
      <c r="AD65" s="142">
        <v>82841.5</v>
      </c>
      <c r="AE65" s="142">
        <v>156672.1</v>
      </c>
      <c r="AF65" s="142">
        <v>1713.6</v>
      </c>
      <c r="AG65" s="142">
        <v>741.8</v>
      </c>
      <c r="AH65" s="142">
        <v>58563.5</v>
      </c>
      <c r="AI65" s="142">
        <v>34973.199999999997</v>
      </c>
      <c r="AJ65" s="142">
        <v>23590.3</v>
      </c>
      <c r="AK65" s="142">
        <v>20943.3</v>
      </c>
      <c r="AL65" s="142">
        <v>3332</v>
      </c>
      <c r="AM65" s="142">
        <v>17611.3</v>
      </c>
      <c r="AN65" s="142">
        <v>560.29999999999995</v>
      </c>
      <c r="AO65" s="142">
        <v>17051</v>
      </c>
      <c r="AP65" s="142">
        <v>0</v>
      </c>
      <c r="AQ65" s="142">
        <v>0</v>
      </c>
      <c r="AR65" s="142">
        <v>0</v>
      </c>
      <c r="AS65" s="142">
        <v>0</v>
      </c>
      <c r="AT65" s="142">
        <v>-172363.49999999994</v>
      </c>
      <c r="AU65" s="142">
        <v>-209983.7</v>
      </c>
      <c r="AV65" s="142">
        <v>-230926.99999999994</v>
      </c>
      <c r="AW65" s="142">
        <v>-1.08057593</v>
      </c>
      <c r="AX65" s="142">
        <v>5.8207660913467407E-11</v>
      </c>
      <c r="AY65" s="142">
        <v>230927</v>
      </c>
      <c r="AZ65" s="142">
        <v>363895.1</v>
      </c>
      <c r="BA65" s="142">
        <v>-132968.1</v>
      </c>
      <c r="BB65" s="142">
        <v>213707.33290348225</v>
      </c>
      <c r="BC65" s="142">
        <v>4572349</v>
      </c>
      <c r="BI65" s="140">
        <v>2011</v>
      </c>
      <c r="BJ65" s="140">
        <v>2</v>
      </c>
      <c r="BK65" s="140" t="s">
        <v>560</v>
      </c>
      <c r="BL65" s="147">
        <v>40575</v>
      </c>
      <c r="BM65" s="142">
        <v>178742.30000000002</v>
      </c>
      <c r="BN65" s="142">
        <v>178742.30000000002</v>
      </c>
      <c r="BO65" s="142">
        <v>171979.9</v>
      </c>
      <c r="BP65" s="142">
        <v>54220.800000000017</v>
      </c>
      <c r="BQ65" s="142">
        <v>10555.199999999999</v>
      </c>
      <c r="BR65" s="142">
        <v>288.49999999999994</v>
      </c>
      <c r="BS65" s="142">
        <v>33873.200000000004</v>
      </c>
      <c r="BT65" s="142">
        <v>9503.8999999999978</v>
      </c>
      <c r="BU65" s="142">
        <v>28523.299999999996</v>
      </c>
      <c r="BV65" s="142">
        <v>48250.2</v>
      </c>
      <c r="BW65" s="142">
        <v>1735.8000000000002</v>
      </c>
      <c r="BX65" s="142">
        <v>39249.800000000003</v>
      </c>
      <c r="BY65" s="142">
        <v>6762.4000000000005</v>
      </c>
      <c r="BZ65" s="142">
        <v>5118.1999999999989</v>
      </c>
      <c r="CA65" s="142">
        <v>987.79999999999973</v>
      </c>
      <c r="CB65" s="142">
        <v>656.40000000000009</v>
      </c>
      <c r="CC65" s="142">
        <v>0</v>
      </c>
      <c r="CD65" s="142">
        <v>273176.39999999997</v>
      </c>
      <c r="CE65" s="142">
        <v>253884.7</v>
      </c>
      <c r="CF65" s="142">
        <v>115606.6</v>
      </c>
      <c r="CG65" s="142">
        <v>82664.5</v>
      </c>
      <c r="CH65" s="142">
        <v>32942.100000000006</v>
      </c>
      <c r="CI65" s="142">
        <v>6873.4</v>
      </c>
      <c r="CJ65" s="142">
        <v>113269.9</v>
      </c>
      <c r="CK65" s="142">
        <v>42019.7</v>
      </c>
      <c r="CL65" s="142">
        <v>70113.3</v>
      </c>
      <c r="CM65" s="142">
        <v>395.09999999999991</v>
      </c>
      <c r="CN65" s="142">
        <v>741.8</v>
      </c>
      <c r="CO65" s="142">
        <v>18134.800000000003</v>
      </c>
      <c r="CP65" s="142">
        <v>12168.899999999998</v>
      </c>
      <c r="CQ65" s="142">
        <v>5965.8999999999978</v>
      </c>
      <c r="CR65" s="142">
        <v>19291.7</v>
      </c>
      <c r="CS65" s="142">
        <v>1794</v>
      </c>
      <c r="CT65" s="142">
        <v>17497.7</v>
      </c>
      <c r="CU65" s="142">
        <v>560.29999999999995</v>
      </c>
      <c r="CV65" s="142">
        <v>16937.400000000001</v>
      </c>
      <c r="CW65" s="142">
        <v>0</v>
      </c>
      <c r="CX65" s="142">
        <v>0</v>
      </c>
      <c r="CY65" s="142">
        <v>0</v>
      </c>
      <c r="CZ65" s="142">
        <v>0</v>
      </c>
      <c r="DA65" s="142">
        <v>-76299.299999999959</v>
      </c>
      <c r="DB65" s="142">
        <v>-75142.399999999994</v>
      </c>
      <c r="DC65" s="142">
        <v>-94434.099999999948</v>
      </c>
      <c r="DD65" s="142">
        <v>-0.44188516</v>
      </c>
      <c r="DE65" s="142">
        <v>8957.9000000000524</v>
      </c>
      <c r="DF65" s="142">
        <v>103392</v>
      </c>
      <c r="DG65" s="142">
        <v>229456.09999999998</v>
      </c>
      <c r="DH65" s="142">
        <v>-126064.1</v>
      </c>
    </row>
    <row r="66" spans="2:112" x14ac:dyDescent="0.25">
      <c r="B66" s="140">
        <v>2011</v>
      </c>
      <c r="C66" s="140">
        <v>3</v>
      </c>
      <c r="D66" s="140" t="s">
        <v>561</v>
      </c>
      <c r="E66" s="147">
        <v>40603</v>
      </c>
      <c r="F66" s="142">
        <v>671467.2</v>
      </c>
      <c r="G66" s="142">
        <v>671451.7</v>
      </c>
      <c r="H66" s="142">
        <v>635879.5</v>
      </c>
      <c r="I66" s="142">
        <v>175101.6</v>
      </c>
      <c r="J66" s="142">
        <v>31920</v>
      </c>
      <c r="K66" s="142">
        <v>932.3</v>
      </c>
      <c r="L66" s="142">
        <v>108389.4</v>
      </c>
      <c r="M66" s="142">
        <v>33859.9</v>
      </c>
      <c r="N66" s="142">
        <v>181791.9</v>
      </c>
      <c r="O66" s="142">
        <v>140663.20000000001</v>
      </c>
      <c r="P66" s="142">
        <v>6751.3</v>
      </c>
      <c r="Q66" s="142">
        <v>131571.5</v>
      </c>
      <c r="R66" s="142">
        <v>35572.199999999997</v>
      </c>
      <c r="S66" s="142">
        <v>16034.9</v>
      </c>
      <c r="T66" s="142">
        <v>4470.3</v>
      </c>
      <c r="U66" s="142">
        <v>15067</v>
      </c>
      <c r="V66" s="142">
        <v>15.5</v>
      </c>
      <c r="W66" s="142">
        <v>987650</v>
      </c>
      <c r="X66" s="142">
        <v>934509.4</v>
      </c>
      <c r="Y66" s="142">
        <v>391579.2</v>
      </c>
      <c r="Z66" s="142">
        <v>326493</v>
      </c>
      <c r="AA66" s="142">
        <v>65086.2</v>
      </c>
      <c r="AB66" s="142">
        <v>20712.8</v>
      </c>
      <c r="AC66" s="142">
        <v>356460.5</v>
      </c>
      <c r="AD66" s="142">
        <v>124536.5</v>
      </c>
      <c r="AE66" s="142">
        <v>229263.8</v>
      </c>
      <c r="AF66" s="142">
        <v>1918.4</v>
      </c>
      <c r="AG66" s="142">
        <v>741.8</v>
      </c>
      <c r="AH66" s="142">
        <v>165756.9</v>
      </c>
      <c r="AI66" s="142">
        <v>137639.5</v>
      </c>
      <c r="AJ66" s="142">
        <v>28117.4</v>
      </c>
      <c r="AK66" s="142">
        <v>53140.6</v>
      </c>
      <c r="AL66" s="142">
        <v>7502.4</v>
      </c>
      <c r="AM66" s="142">
        <v>45638.2</v>
      </c>
      <c r="AN66" s="142">
        <v>859</v>
      </c>
      <c r="AO66" s="142">
        <v>43683.8</v>
      </c>
      <c r="AP66" s="142">
        <v>0</v>
      </c>
      <c r="AQ66" s="142">
        <v>1095.4000000000001</v>
      </c>
      <c r="AR66" s="142">
        <v>0</v>
      </c>
      <c r="AS66" s="142">
        <v>0</v>
      </c>
      <c r="AT66" s="142">
        <v>-150425.90000000002</v>
      </c>
      <c r="AU66" s="142">
        <v>-263057.70000000007</v>
      </c>
      <c r="AV66" s="142">
        <v>-316182.80000000005</v>
      </c>
      <c r="AW66" s="142">
        <v>-1.4795131100000001</v>
      </c>
      <c r="AX66" s="142">
        <v>-15704.300000000047</v>
      </c>
      <c r="AY66" s="142">
        <v>300478.5</v>
      </c>
      <c r="AZ66" s="142">
        <v>436014.3</v>
      </c>
      <c r="BA66" s="142">
        <v>-135535.79999999999</v>
      </c>
      <c r="BB66" s="142">
        <v>213707.33240748371</v>
      </c>
      <c r="BC66" s="142">
        <v>4577624</v>
      </c>
      <c r="BI66" s="140">
        <v>2011</v>
      </c>
      <c r="BJ66" s="140">
        <v>3</v>
      </c>
      <c r="BK66" s="140" t="s">
        <v>561</v>
      </c>
      <c r="BL66" s="147">
        <v>40603</v>
      </c>
      <c r="BM66" s="142">
        <v>281514.49999999994</v>
      </c>
      <c r="BN66" s="142">
        <v>281498.99999999994</v>
      </c>
      <c r="BO66" s="142">
        <v>260214</v>
      </c>
      <c r="BP66" s="142">
        <v>68002.799999999988</v>
      </c>
      <c r="BQ66" s="142">
        <v>11817.2</v>
      </c>
      <c r="BR66" s="142">
        <v>335</v>
      </c>
      <c r="BS66" s="142">
        <v>41430.799999999988</v>
      </c>
      <c r="BT66" s="142">
        <v>14419.800000000003</v>
      </c>
      <c r="BU66" s="142">
        <v>107194.2</v>
      </c>
      <c r="BV66" s="142">
        <v>41855.000000000015</v>
      </c>
      <c r="BW66" s="142">
        <v>2025</v>
      </c>
      <c r="BX66" s="142">
        <v>41137</v>
      </c>
      <c r="BY66" s="142">
        <v>21284.999999999996</v>
      </c>
      <c r="BZ66" s="142">
        <v>5180.6000000000004</v>
      </c>
      <c r="CA66" s="142">
        <v>1717.1000000000004</v>
      </c>
      <c r="CB66" s="142">
        <v>14387.3</v>
      </c>
      <c r="CC66" s="142">
        <v>15.5</v>
      </c>
      <c r="CD66" s="142">
        <v>366770.30000000005</v>
      </c>
      <c r="CE66" s="142">
        <v>334573</v>
      </c>
      <c r="CF66" s="142">
        <v>101462.70000000001</v>
      </c>
      <c r="CG66" s="142">
        <v>84382.9</v>
      </c>
      <c r="CH66" s="142">
        <v>17079.799999999996</v>
      </c>
      <c r="CI66" s="142">
        <v>11425.4</v>
      </c>
      <c r="CJ66" s="142">
        <v>114491.5</v>
      </c>
      <c r="CK66" s="142">
        <v>41695</v>
      </c>
      <c r="CL66" s="142">
        <v>72591.699999999983</v>
      </c>
      <c r="CM66" s="142">
        <v>204.80000000000018</v>
      </c>
      <c r="CN66" s="142">
        <v>0</v>
      </c>
      <c r="CO66" s="142">
        <v>107193.4</v>
      </c>
      <c r="CP66" s="142">
        <v>102666.3</v>
      </c>
      <c r="CQ66" s="142">
        <v>4527.1000000000022</v>
      </c>
      <c r="CR66" s="142">
        <v>32197.3</v>
      </c>
      <c r="CS66" s="142">
        <v>4170.3999999999996</v>
      </c>
      <c r="CT66" s="142">
        <v>28026.899999999998</v>
      </c>
      <c r="CU66" s="142">
        <v>298.70000000000005</v>
      </c>
      <c r="CV66" s="142">
        <v>26632.800000000003</v>
      </c>
      <c r="CW66" s="142">
        <v>0</v>
      </c>
      <c r="CX66" s="142">
        <v>1095.4000000000001</v>
      </c>
      <c r="CY66" s="142">
        <v>0</v>
      </c>
      <c r="CZ66" s="142">
        <v>0</v>
      </c>
      <c r="DA66" s="142">
        <v>21937.599999999919</v>
      </c>
      <c r="DB66" s="142">
        <v>-53074.000000000058</v>
      </c>
      <c r="DC66" s="142">
        <v>-85255.800000000105</v>
      </c>
      <c r="DD66" s="142">
        <v>-0.39893718000000011</v>
      </c>
      <c r="DE66" s="142">
        <v>-15704.300000000105</v>
      </c>
      <c r="DF66" s="142">
        <v>69551.5</v>
      </c>
      <c r="DG66" s="142">
        <v>72119.200000000012</v>
      </c>
      <c r="DH66" s="142">
        <v>-2567.6999999999825</v>
      </c>
    </row>
    <row r="67" spans="2:112" x14ac:dyDescent="0.25">
      <c r="B67" s="140">
        <v>2011</v>
      </c>
      <c r="C67" s="140">
        <v>4</v>
      </c>
      <c r="D67" s="140" t="s">
        <v>562</v>
      </c>
      <c r="E67" s="147">
        <v>40634</v>
      </c>
      <c r="F67" s="142">
        <v>879415.4</v>
      </c>
      <c r="G67" s="142">
        <v>879399.9</v>
      </c>
      <c r="H67" s="142">
        <v>836596.8</v>
      </c>
      <c r="I67" s="142">
        <v>229991</v>
      </c>
      <c r="J67" s="142">
        <v>41725.5</v>
      </c>
      <c r="K67" s="142">
        <v>1224.3</v>
      </c>
      <c r="L67" s="142">
        <v>141962</v>
      </c>
      <c r="M67" s="142">
        <v>45079.199999999997</v>
      </c>
      <c r="N67" s="142">
        <v>239122.8</v>
      </c>
      <c r="O67" s="142">
        <v>181324.2</v>
      </c>
      <c r="P67" s="142">
        <v>9089.4</v>
      </c>
      <c r="Q67" s="142">
        <v>177069.4</v>
      </c>
      <c r="R67" s="142">
        <v>42803.1</v>
      </c>
      <c r="S67" s="142">
        <v>21889.9</v>
      </c>
      <c r="T67" s="142">
        <v>5537.6</v>
      </c>
      <c r="U67" s="142">
        <v>15375.6</v>
      </c>
      <c r="V67" s="142">
        <v>15.5</v>
      </c>
      <c r="W67" s="142">
        <v>1249740.6000001</v>
      </c>
      <c r="X67" s="142">
        <v>1185643.1000000001</v>
      </c>
      <c r="Y67" s="142">
        <v>503805.2</v>
      </c>
      <c r="Z67" s="142">
        <v>419422.3</v>
      </c>
      <c r="AA67" s="142">
        <v>84382.9</v>
      </c>
      <c r="AB67" s="142">
        <v>30660.799999999999</v>
      </c>
      <c r="AC67" s="142">
        <v>476386.9</v>
      </c>
      <c r="AD67" s="142">
        <v>168484.1</v>
      </c>
      <c r="AE67" s="142">
        <v>304446.59999999998</v>
      </c>
      <c r="AF67" s="142">
        <v>2165.6999999999998</v>
      </c>
      <c r="AG67" s="142">
        <v>1290.5</v>
      </c>
      <c r="AH67" s="142">
        <v>174790.2</v>
      </c>
      <c r="AI67" s="142">
        <v>143871.6</v>
      </c>
      <c r="AJ67" s="142">
        <v>30918.6</v>
      </c>
      <c r="AK67" s="142">
        <v>64097.500000100001</v>
      </c>
      <c r="AL67" s="142">
        <v>10178.5</v>
      </c>
      <c r="AM67" s="142">
        <v>53919.000000100001</v>
      </c>
      <c r="AN67" s="142">
        <v>1099.9000000000001</v>
      </c>
      <c r="AO67" s="142">
        <v>50400.2</v>
      </c>
      <c r="AP67" s="142">
        <v>9.9999999999999995E-8</v>
      </c>
      <c r="AQ67" s="142">
        <v>2418.9</v>
      </c>
      <c r="AR67" s="142">
        <v>0</v>
      </c>
      <c r="AS67" s="142">
        <v>0</v>
      </c>
      <c r="AT67" s="142">
        <v>-195535.0000001</v>
      </c>
      <c r="AU67" s="142">
        <v>-306243.20000000007</v>
      </c>
      <c r="AV67" s="142">
        <v>-370325.20000009995</v>
      </c>
      <c r="AW67" s="142">
        <v>-1.7328614600000001</v>
      </c>
      <c r="AX67" s="142">
        <v>-4150.0000000999426</v>
      </c>
      <c r="AY67" s="142">
        <v>366175.2</v>
      </c>
      <c r="AZ67" s="142">
        <v>503629.2</v>
      </c>
      <c r="BA67" s="142">
        <v>-137454</v>
      </c>
      <c r="BB67" s="142">
        <v>213707.33237964674</v>
      </c>
      <c r="BC67" s="142">
        <v>4582382</v>
      </c>
      <c r="BI67" s="140">
        <v>2011</v>
      </c>
      <c r="BJ67" s="140">
        <v>4</v>
      </c>
      <c r="BK67" s="140" t="s">
        <v>562</v>
      </c>
      <c r="BL67" s="147">
        <v>40634</v>
      </c>
      <c r="BM67" s="142">
        <v>207948.20000000007</v>
      </c>
      <c r="BN67" s="142">
        <v>207948.20000000007</v>
      </c>
      <c r="BO67" s="142">
        <v>200717.30000000005</v>
      </c>
      <c r="BP67" s="142">
        <v>54889.399999999994</v>
      </c>
      <c r="BQ67" s="142">
        <v>9805.5</v>
      </c>
      <c r="BR67" s="142">
        <v>292</v>
      </c>
      <c r="BS67" s="142">
        <v>33572.600000000006</v>
      </c>
      <c r="BT67" s="142">
        <v>11219.299999999996</v>
      </c>
      <c r="BU67" s="142">
        <v>57330.899999999994</v>
      </c>
      <c r="BV67" s="142">
        <v>40661</v>
      </c>
      <c r="BW67" s="142">
        <v>2338.0999999999995</v>
      </c>
      <c r="BX67" s="142">
        <v>45497.899999999994</v>
      </c>
      <c r="BY67" s="142">
        <v>7230.9000000000015</v>
      </c>
      <c r="BZ67" s="142">
        <v>5855.0000000000018</v>
      </c>
      <c r="CA67" s="142">
        <v>1067.3000000000002</v>
      </c>
      <c r="CB67" s="142">
        <v>308.60000000000036</v>
      </c>
      <c r="CC67" s="142">
        <v>0</v>
      </c>
      <c r="CD67" s="142">
        <v>262090.60000009998</v>
      </c>
      <c r="CE67" s="142">
        <v>251133.70000000007</v>
      </c>
      <c r="CF67" s="142">
        <v>112226</v>
      </c>
      <c r="CG67" s="142">
        <v>92929.299999999988</v>
      </c>
      <c r="CH67" s="142">
        <v>19296.699999999997</v>
      </c>
      <c r="CI67" s="142">
        <v>9948</v>
      </c>
      <c r="CJ67" s="142">
        <v>119926.40000000002</v>
      </c>
      <c r="CK67" s="142">
        <v>43947.600000000006</v>
      </c>
      <c r="CL67" s="142">
        <v>75182.799999999988</v>
      </c>
      <c r="CM67" s="142">
        <v>247.29999999999973</v>
      </c>
      <c r="CN67" s="142">
        <v>548.70000000000005</v>
      </c>
      <c r="CO67" s="142">
        <v>9033.3000000000175</v>
      </c>
      <c r="CP67" s="142">
        <v>6232.1000000000058</v>
      </c>
      <c r="CQ67" s="142">
        <v>2801.1999999999971</v>
      </c>
      <c r="CR67" s="142">
        <v>10956.900000100002</v>
      </c>
      <c r="CS67" s="142">
        <v>2676.1000000000004</v>
      </c>
      <c r="CT67" s="142">
        <v>8280.8000001000037</v>
      </c>
      <c r="CU67" s="142">
        <v>240.90000000000009</v>
      </c>
      <c r="CV67" s="142">
        <v>6716.3999999999942</v>
      </c>
      <c r="CW67" s="142">
        <v>9.9999999999999995E-8</v>
      </c>
      <c r="CX67" s="142">
        <v>1323.5</v>
      </c>
      <c r="CY67" s="142">
        <v>0</v>
      </c>
      <c r="CZ67" s="142">
        <v>0</v>
      </c>
      <c r="DA67" s="142">
        <v>-45109.100000099977</v>
      </c>
      <c r="DB67" s="142">
        <v>-43185.5</v>
      </c>
      <c r="DC67" s="142">
        <v>-54142.400000099908</v>
      </c>
      <c r="DD67" s="142">
        <v>-0.25334835</v>
      </c>
      <c r="DE67" s="142">
        <v>11554.299999900104</v>
      </c>
      <c r="DF67" s="142">
        <v>65696.700000000012</v>
      </c>
      <c r="DG67" s="142">
        <v>67614.900000000023</v>
      </c>
      <c r="DH67" s="142">
        <v>-1918.2000000000116</v>
      </c>
    </row>
    <row r="68" spans="2:112" x14ac:dyDescent="0.25">
      <c r="B68" s="140">
        <v>2011</v>
      </c>
      <c r="C68" s="140">
        <v>5</v>
      </c>
      <c r="D68" s="140" t="s">
        <v>563</v>
      </c>
      <c r="E68" s="147">
        <v>40664</v>
      </c>
      <c r="F68" s="142">
        <v>1107253.6000000001</v>
      </c>
      <c r="G68" s="142">
        <v>1107238.1000000001</v>
      </c>
      <c r="H68" s="142">
        <v>1018065.8</v>
      </c>
      <c r="I68" s="142">
        <v>299605.09999999998</v>
      </c>
      <c r="J68" s="142">
        <v>54087.4</v>
      </c>
      <c r="K68" s="142">
        <v>1589.5</v>
      </c>
      <c r="L68" s="142">
        <v>185698</v>
      </c>
      <c r="M68" s="142">
        <v>58230.2</v>
      </c>
      <c r="N68" s="142">
        <v>270616.3</v>
      </c>
      <c r="O68" s="142">
        <v>222480.4</v>
      </c>
      <c r="P68" s="142">
        <v>11345.5</v>
      </c>
      <c r="Q68" s="142">
        <v>214018.5</v>
      </c>
      <c r="R68" s="142">
        <v>89172.3</v>
      </c>
      <c r="S68" s="142">
        <v>27284.5</v>
      </c>
      <c r="T68" s="142">
        <v>6718</v>
      </c>
      <c r="U68" s="142">
        <v>55169.8</v>
      </c>
      <c r="V68" s="142">
        <v>15.5</v>
      </c>
      <c r="W68" s="142">
        <v>1540700</v>
      </c>
      <c r="X68" s="142">
        <v>1440604.9</v>
      </c>
      <c r="Y68" s="142">
        <v>616608</v>
      </c>
      <c r="Z68" s="142">
        <v>512428.6</v>
      </c>
      <c r="AA68" s="142">
        <v>104179.4</v>
      </c>
      <c r="AB68" s="142">
        <v>41543.800000000003</v>
      </c>
      <c r="AC68" s="142">
        <v>590704.9</v>
      </c>
      <c r="AD68" s="142">
        <v>211183.8</v>
      </c>
      <c r="AE68" s="142">
        <v>375299.8</v>
      </c>
      <c r="AF68" s="142">
        <v>2389.1999999999998</v>
      </c>
      <c r="AG68" s="142">
        <v>1832.1</v>
      </c>
      <c r="AH68" s="142">
        <v>191748.2</v>
      </c>
      <c r="AI68" s="142">
        <v>159804.1</v>
      </c>
      <c r="AJ68" s="142">
        <v>31944.1</v>
      </c>
      <c r="AK68" s="142">
        <v>100095.1</v>
      </c>
      <c r="AL68" s="142">
        <v>14344.7</v>
      </c>
      <c r="AM68" s="142">
        <v>85750.399999999994</v>
      </c>
      <c r="AN68" s="142">
        <v>1410.1</v>
      </c>
      <c r="AO68" s="142">
        <v>71193.100000000006</v>
      </c>
      <c r="AP68" s="142">
        <v>0</v>
      </c>
      <c r="AQ68" s="142">
        <v>13147.2</v>
      </c>
      <c r="AR68" s="142">
        <v>0</v>
      </c>
      <c r="AS68" s="142">
        <v>0</v>
      </c>
      <c r="AT68" s="142">
        <v>-241698.19999999995</v>
      </c>
      <c r="AU68" s="142">
        <v>-333366.79999999981</v>
      </c>
      <c r="AV68" s="142">
        <v>-433446.39999999991</v>
      </c>
      <c r="AW68" s="142">
        <v>-2.0282242699999999</v>
      </c>
      <c r="AX68" s="142">
        <v>-12294.399999999907</v>
      </c>
      <c r="AY68" s="142">
        <v>421152</v>
      </c>
      <c r="AZ68" s="142">
        <v>556722</v>
      </c>
      <c r="BA68" s="142">
        <v>-135570</v>
      </c>
      <c r="BB68" s="142">
        <v>213707.33326250943</v>
      </c>
      <c r="BC68" s="142">
        <v>4588005</v>
      </c>
      <c r="BI68" s="140">
        <v>2011</v>
      </c>
      <c r="BJ68" s="140">
        <v>5</v>
      </c>
      <c r="BK68" s="140" t="s">
        <v>563</v>
      </c>
      <c r="BL68" s="147">
        <v>40664</v>
      </c>
      <c r="BM68" s="142">
        <v>227838.20000000007</v>
      </c>
      <c r="BN68" s="142">
        <v>227838.20000000007</v>
      </c>
      <c r="BO68" s="142">
        <v>181469</v>
      </c>
      <c r="BP68" s="142">
        <v>69614.099999999977</v>
      </c>
      <c r="BQ68" s="142">
        <v>12361.900000000001</v>
      </c>
      <c r="BR68" s="142">
        <v>365.20000000000005</v>
      </c>
      <c r="BS68" s="142">
        <v>43736</v>
      </c>
      <c r="BT68" s="142">
        <v>13151</v>
      </c>
      <c r="BU68" s="142">
        <v>31493.5</v>
      </c>
      <c r="BV68" s="142">
        <v>41156.199999999983</v>
      </c>
      <c r="BW68" s="142">
        <v>2256.1000000000004</v>
      </c>
      <c r="BX68" s="142">
        <v>36949.100000000006</v>
      </c>
      <c r="BY68" s="142">
        <v>46369.200000000004</v>
      </c>
      <c r="BZ68" s="142">
        <v>5394.5999999999985</v>
      </c>
      <c r="CA68" s="142">
        <v>1180.3999999999996</v>
      </c>
      <c r="CB68" s="142">
        <v>39794.200000000004</v>
      </c>
      <c r="CC68" s="142">
        <v>0</v>
      </c>
      <c r="CD68" s="142">
        <v>290959.39999990002</v>
      </c>
      <c r="CE68" s="142">
        <v>254961.79999999981</v>
      </c>
      <c r="CF68" s="142">
        <v>112802.79999999999</v>
      </c>
      <c r="CG68" s="142">
        <v>93006.299999999988</v>
      </c>
      <c r="CH68" s="142">
        <v>19796.5</v>
      </c>
      <c r="CI68" s="142">
        <v>10883.000000000004</v>
      </c>
      <c r="CJ68" s="142">
        <v>114318</v>
      </c>
      <c r="CK68" s="142">
        <v>42699.699999999983</v>
      </c>
      <c r="CL68" s="142">
        <v>70853.200000000012</v>
      </c>
      <c r="CM68" s="142">
        <v>223.5</v>
      </c>
      <c r="CN68" s="142">
        <v>541.59999999999991</v>
      </c>
      <c r="CO68" s="142">
        <v>16958</v>
      </c>
      <c r="CP68" s="142">
        <v>15932.5</v>
      </c>
      <c r="CQ68" s="142">
        <v>1025.5</v>
      </c>
      <c r="CR68" s="142">
        <v>35997.599999900005</v>
      </c>
      <c r="CS68" s="142">
        <v>4166.2000000000007</v>
      </c>
      <c r="CT68" s="142">
        <v>31831.399999899993</v>
      </c>
      <c r="CU68" s="142">
        <v>310.19999999999982</v>
      </c>
      <c r="CV68" s="142">
        <v>20792.900000000009</v>
      </c>
      <c r="CW68" s="142">
        <v>-9.9999999999999995E-8</v>
      </c>
      <c r="CX68" s="142">
        <v>10728.300000000001</v>
      </c>
      <c r="CY68" s="142">
        <v>0</v>
      </c>
      <c r="CZ68" s="142">
        <v>0</v>
      </c>
      <c r="DA68" s="142">
        <v>-46163.199999899953</v>
      </c>
      <c r="DB68" s="142">
        <v>-27123.599999999744</v>
      </c>
      <c r="DC68" s="142">
        <v>-63121.199999899953</v>
      </c>
      <c r="DD68" s="142">
        <v>-0.29536280999999986</v>
      </c>
      <c r="DE68" s="142">
        <v>-8144.3999998999643</v>
      </c>
      <c r="DF68" s="142">
        <v>54976.799999999988</v>
      </c>
      <c r="DG68" s="142">
        <v>53092.799999999988</v>
      </c>
      <c r="DH68" s="142">
        <v>1884</v>
      </c>
    </row>
    <row r="69" spans="2:112" x14ac:dyDescent="0.25">
      <c r="B69" s="140">
        <v>2011</v>
      </c>
      <c r="C69" s="140">
        <v>6</v>
      </c>
      <c r="D69" s="140" t="s">
        <v>564</v>
      </c>
      <c r="E69" s="147">
        <v>40695</v>
      </c>
      <c r="F69" s="142">
        <v>1387734.9</v>
      </c>
      <c r="G69" s="142">
        <v>1387681.4</v>
      </c>
      <c r="H69" s="142">
        <v>1275443.5</v>
      </c>
      <c r="I69" s="142">
        <v>367252.19999999995</v>
      </c>
      <c r="J69" s="142">
        <v>66542.8</v>
      </c>
      <c r="K69" s="142">
        <v>1958.4</v>
      </c>
      <c r="L69" s="142">
        <v>228847.4</v>
      </c>
      <c r="M69" s="142">
        <v>69903.600000000006</v>
      </c>
      <c r="N69" s="142">
        <v>372897.7</v>
      </c>
      <c r="O69" s="142">
        <v>260860.7</v>
      </c>
      <c r="P69" s="142">
        <v>13593.5</v>
      </c>
      <c r="Q69" s="142">
        <v>260839.4</v>
      </c>
      <c r="R69" s="142">
        <v>112237.9</v>
      </c>
      <c r="S69" s="142">
        <v>32694.6</v>
      </c>
      <c r="T69" s="142">
        <v>8355.4</v>
      </c>
      <c r="U69" s="142">
        <v>71187.899999999994</v>
      </c>
      <c r="V69" s="142">
        <v>53.5</v>
      </c>
      <c r="W69" s="142">
        <v>1837870.1</v>
      </c>
      <c r="X69" s="142">
        <v>1722172.1</v>
      </c>
      <c r="Y69" s="142">
        <v>739417.59999999998</v>
      </c>
      <c r="Z69" s="142">
        <v>615503.19999999995</v>
      </c>
      <c r="AA69" s="142">
        <v>123914.4</v>
      </c>
      <c r="AB69" s="142">
        <v>52883.7</v>
      </c>
      <c r="AC69" s="142">
        <v>701903.2</v>
      </c>
      <c r="AD69" s="142">
        <v>254142.6</v>
      </c>
      <c r="AE69" s="142">
        <v>442926.1</v>
      </c>
      <c r="AF69" s="142">
        <v>2613.4</v>
      </c>
      <c r="AG69" s="142">
        <v>2221.1</v>
      </c>
      <c r="AH69" s="142">
        <v>227967.6</v>
      </c>
      <c r="AI69" s="142">
        <v>195619.9</v>
      </c>
      <c r="AJ69" s="142">
        <v>32347.7</v>
      </c>
      <c r="AK69" s="142">
        <v>115698</v>
      </c>
      <c r="AL69" s="142">
        <v>18027.400000000001</v>
      </c>
      <c r="AM69" s="142">
        <v>97670.6</v>
      </c>
      <c r="AN69" s="142">
        <v>1863.1</v>
      </c>
      <c r="AO69" s="142">
        <v>81530.600000000006</v>
      </c>
      <c r="AP69" s="142">
        <v>0</v>
      </c>
      <c r="AQ69" s="142">
        <v>14276.9</v>
      </c>
      <c r="AR69" s="142">
        <v>0</v>
      </c>
      <c r="AS69" s="142">
        <v>0</v>
      </c>
      <c r="AT69" s="142">
        <v>-222167.60000000009</v>
      </c>
      <c r="AU69" s="142">
        <v>-334490.70000000019</v>
      </c>
      <c r="AV69" s="142">
        <v>-450135.20000000019</v>
      </c>
      <c r="AW69" s="142">
        <v>-2.1063161199999998</v>
      </c>
      <c r="AX69" s="142">
        <v>14569.499999999825</v>
      </c>
      <c r="AY69" s="142">
        <v>464704.7</v>
      </c>
      <c r="AZ69" s="142">
        <v>601149.9</v>
      </c>
      <c r="BA69" s="142">
        <v>-136445.20000000001</v>
      </c>
      <c r="BB69" s="142">
        <v>213707.33278155807</v>
      </c>
      <c r="BC69" s="142">
        <v>4591887</v>
      </c>
      <c r="BI69" s="140">
        <v>2011</v>
      </c>
      <c r="BJ69" s="140">
        <v>6</v>
      </c>
      <c r="BK69" s="140" t="s">
        <v>564</v>
      </c>
      <c r="BL69" s="147">
        <v>40695</v>
      </c>
      <c r="BM69" s="142">
        <v>280481.29999999981</v>
      </c>
      <c r="BN69" s="142">
        <v>280443.29999999981</v>
      </c>
      <c r="BO69" s="142">
        <v>257377.69999999995</v>
      </c>
      <c r="BP69" s="142">
        <v>67647.099999999977</v>
      </c>
      <c r="BQ69" s="142">
        <v>12455.400000000001</v>
      </c>
      <c r="BR69" s="142">
        <v>368.90000000000009</v>
      </c>
      <c r="BS69" s="142">
        <v>43149.399999999994</v>
      </c>
      <c r="BT69" s="142">
        <v>11673.400000000009</v>
      </c>
      <c r="BU69" s="142">
        <v>102281.40000000002</v>
      </c>
      <c r="BV69" s="142">
        <v>38380.300000000017</v>
      </c>
      <c r="BW69" s="142">
        <v>2248</v>
      </c>
      <c r="BX69" s="142">
        <v>46820.899999999994</v>
      </c>
      <c r="BY69" s="142">
        <v>23065.599999999991</v>
      </c>
      <c r="BZ69" s="142">
        <v>5410.0999999999985</v>
      </c>
      <c r="CA69" s="142">
        <v>1637.3999999999996</v>
      </c>
      <c r="CB69" s="142">
        <v>16018.099999999991</v>
      </c>
      <c r="CC69" s="142">
        <v>38</v>
      </c>
      <c r="CD69" s="142">
        <v>297170.10000000009</v>
      </c>
      <c r="CE69" s="142">
        <v>281567.20000000019</v>
      </c>
      <c r="CF69" s="142">
        <v>122809.59999999998</v>
      </c>
      <c r="CG69" s="142">
        <v>103074.59999999998</v>
      </c>
      <c r="CH69" s="142">
        <v>19735</v>
      </c>
      <c r="CI69" s="142">
        <v>11339.899999999994</v>
      </c>
      <c r="CJ69" s="142">
        <v>111198.29999999993</v>
      </c>
      <c r="CK69" s="142">
        <v>42958.800000000017</v>
      </c>
      <c r="CL69" s="142">
        <v>67626.299999999988</v>
      </c>
      <c r="CM69" s="142">
        <v>224.20000000000027</v>
      </c>
      <c r="CN69" s="142">
        <v>389</v>
      </c>
      <c r="CO69" s="142">
        <v>36219.399999999994</v>
      </c>
      <c r="CP69" s="142">
        <v>35815.799999999988</v>
      </c>
      <c r="CQ69" s="142">
        <v>403.60000000000218</v>
      </c>
      <c r="CR69" s="142">
        <v>15602.899999999994</v>
      </c>
      <c r="CS69" s="142">
        <v>3682.7000000000007</v>
      </c>
      <c r="CT69" s="142">
        <v>11920.200000000012</v>
      </c>
      <c r="CU69" s="142">
        <v>453</v>
      </c>
      <c r="CV69" s="142">
        <v>10337.5</v>
      </c>
      <c r="CW69" s="142">
        <v>0</v>
      </c>
      <c r="CX69" s="142">
        <v>1129.6999999999989</v>
      </c>
      <c r="CY69" s="142">
        <v>0</v>
      </c>
      <c r="CZ69" s="142">
        <v>0</v>
      </c>
      <c r="DA69" s="142">
        <v>19530.59999999986</v>
      </c>
      <c r="DB69" s="142">
        <v>-1123.9000000003725</v>
      </c>
      <c r="DC69" s="142">
        <v>-16688.800000000279</v>
      </c>
      <c r="DD69" s="142">
        <v>-7.8091849999999852E-2</v>
      </c>
      <c r="DE69" s="142">
        <v>26863.899999999732</v>
      </c>
      <c r="DF69" s="142">
        <v>43552.700000000012</v>
      </c>
      <c r="DG69" s="142">
        <v>44427.900000000023</v>
      </c>
      <c r="DH69" s="142">
        <v>-875.20000000001164</v>
      </c>
    </row>
    <row r="70" spans="2:112" x14ac:dyDescent="0.25">
      <c r="B70" s="140">
        <v>2011</v>
      </c>
      <c r="C70" s="140">
        <v>7</v>
      </c>
      <c r="D70" s="140" t="s">
        <v>565</v>
      </c>
      <c r="E70" s="147">
        <v>40725</v>
      </c>
      <c r="F70" s="142">
        <v>1605925.6</v>
      </c>
      <c r="G70" s="142">
        <v>1605847.1</v>
      </c>
      <c r="H70" s="142">
        <v>1474483.2</v>
      </c>
      <c r="I70" s="142">
        <v>432494.4</v>
      </c>
      <c r="J70" s="142">
        <v>78071</v>
      </c>
      <c r="K70" s="142">
        <v>2276.6999999999998</v>
      </c>
      <c r="L70" s="142">
        <v>270402.2</v>
      </c>
      <c r="M70" s="142">
        <v>81744.5</v>
      </c>
      <c r="N70" s="142">
        <v>414424.3</v>
      </c>
      <c r="O70" s="142">
        <v>299011.5</v>
      </c>
      <c r="P70" s="142">
        <v>15623.9</v>
      </c>
      <c r="Q70" s="142">
        <v>312929.09999999998</v>
      </c>
      <c r="R70" s="142">
        <v>131363.90000000002</v>
      </c>
      <c r="S70" s="142">
        <v>38237.1</v>
      </c>
      <c r="T70" s="142">
        <v>11935.7</v>
      </c>
      <c r="U70" s="142">
        <v>81191.100000000006</v>
      </c>
      <c r="V70" s="142">
        <v>78.5</v>
      </c>
      <c r="W70" s="142">
        <v>2145235.8000000101</v>
      </c>
      <c r="X70" s="142">
        <v>2008717</v>
      </c>
      <c r="Y70" s="142">
        <v>849171.2</v>
      </c>
      <c r="Z70" s="142">
        <v>706191.3</v>
      </c>
      <c r="AA70" s="142">
        <v>142979.9</v>
      </c>
      <c r="AB70" s="142">
        <v>61286.5</v>
      </c>
      <c r="AC70" s="142">
        <v>825780.6</v>
      </c>
      <c r="AD70" s="142">
        <v>297035.2</v>
      </c>
      <c r="AE70" s="142">
        <v>523592.4</v>
      </c>
      <c r="AF70" s="142">
        <v>2799.1</v>
      </c>
      <c r="AG70" s="142">
        <v>2353.9</v>
      </c>
      <c r="AH70" s="142">
        <v>272478.7</v>
      </c>
      <c r="AI70" s="142">
        <v>222632.4</v>
      </c>
      <c r="AJ70" s="142">
        <v>49846.3</v>
      </c>
      <c r="AK70" s="142">
        <v>136518.80000001</v>
      </c>
      <c r="AL70" s="142">
        <v>21682.7</v>
      </c>
      <c r="AM70" s="142">
        <v>114836.10000001</v>
      </c>
      <c r="AN70" s="142">
        <v>2239.5</v>
      </c>
      <c r="AO70" s="142">
        <v>96131.9</v>
      </c>
      <c r="AP70" s="142">
        <v>1E-8</v>
      </c>
      <c r="AQ70" s="142">
        <v>16464.7</v>
      </c>
      <c r="AR70" s="142">
        <v>0</v>
      </c>
      <c r="AS70" s="142">
        <v>0</v>
      </c>
      <c r="AT70" s="142">
        <v>-266831.50000001001</v>
      </c>
      <c r="AU70" s="142">
        <v>-402869.89999999991</v>
      </c>
      <c r="AV70" s="142">
        <v>-539310.20000000997</v>
      </c>
      <c r="AW70" s="142">
        <v>-2.5235923900000001</v>
      </c>
      <c r="AX70" s="142">
        <v>-8547.2000000099652</v>
      </c>
      <c r="AY70" s="142">
        <v>530763</v>
      </c>
      <c r="AZ70" s="142">
        <v>672613</v>
      </c>
      <c r="BA70" s="142">
        <v>-141850</v>
      </c>
      <c r="BB70" s="142">
        <v>213707.33329878599</v>
      </c>
      <c r="BC70" s="142">
        <v>4596033</v>
      </c>
      <c r="BI70" s="140">
        <v>2011</v>
      </c>
      <c r="BJ70" s="140">
        <v>7</v>
      </c>
      <c r="BK70" s="140" t="s">
        <v>565</v>
      </c>
      <c r="BL70" s="147">
        <v>40725</v>
      </c>
      <c r="BM70" s="142">
        <v>218190.70000000019</v>
      </c>
      <c r="BN70" s="142">
        <v>218165.70000000019</v>
      </c>
      <c r="BO70" s="142">
        <v>199039.69999999995</v>
      </c>
      <c r="BP70" s="142">
        <v>65242.20000000007</v>
      </c>
      <c r="BQ70" s="142">
        <v>11528.199999999997</v>
      </c>
      <c r="BR70" s="142">
        <v>318.29999999999973</v>
      </c>
      <c r="BS70" s="142">
        <v>41554.800000000017</v>
      </c>
      <c r="BT70" s="142">
        <v>11840.899999999994</v>
      </c>
      <c r="BU70" s="142">
        <v>41526.599999999977</v>
      </c>
      <c r="BV70" s="142">
        <v>38150.799999999988</v>
      </c>
      <c r="BW70" s="142">
        <v>2030.3999999999996</v>
      </c>
      <c r="BX70" s="142">
        <v>52089.699999999983</v>
      </c>
      <c r="BY70" s="142">
        <v>19126.000000000029</v>
      </c>
      <c r="BZ70" s="142">
        <v>5542.5</v>
      </c>
      <c r="CA70" s="142">
        <v>3580.3000000000011</v>
      </c>
      <c r="CB70" s="142">
        <v>10003.200000000012</v>
      </c>
      <c r="CC70" s="142">
        <v>25</v>
      </c>
      <c r="CD70" s="142">
        <v>307365.70000000997</v>
      </c>
      <c r="CE70" s="142">
        <v>286544.89999999991</v>
      </c>
      <c r="CF70" s="142">
        <v>109753.59999999998</v>
      </c>
      <c r="CG70" s="142">
        <v>90688.100000000093</v>
      </c>
      <c r="CH70" s="142">
        <v>19065.5</v>
      </c>
      <c r="CI70" s="142">
        <v>8402.8000000000029</v>
      </c>
      <c r="CJ70" s="142">
        <v>123877.40000000002</v>
      </c>
      <c r="CK70" s="142">
        <v>42892.600000000006</v>
      </c>
      <c r="CL70" s="142">
        <v>80666.300000000047</v>
      </c>
      <c r="CM70" s="142">
        <v>185.69999999999982</v>
      </c>
      <c r="CN70" s="142">
        <v>132.80000000000018</v>
      </c>
      <c r="CO70" s="142">
        <v>44511.100000000006</v>
      </c>
      <c r="CP70" s="142">
        <v>27012.5</v>
      </c>
      <c r="CQ70" s="142">
        <v>17498.600000000002</v>
      </c>
      <c r="CR70" s="142">
        <v>20820.80000001</v>
      </c>
      <c r="CS70" s="142">
        <v>3655.2999999999993</v>
      </c>
      <c r="CT70" s="142">
        <v>17165.500000009997</v>
      </c>
      <c r="CU70" s="142">
        <v>376.40000000000009</v>
      </c>
      <c r="CV70" s="142">
        <v>14601.299999999988</v>
      </c>
      <c r="CW70" s="142">
        <v>1E-8</v>
      </c>
      <c r="CX70" s="142">
        <v>2187.8000000000011</v>
      </c>
      <c r="CY70" s="142">
        <v>0</v>
      </c>
      <c r="CZ70" s="142">
        <v>0</v>
      </c>
      <c r="DA70" s="142">
        <v>-44663.900000009919</v>
      </c>
      <c r="DB70" s="142">
        <v>-68379.199999999721</v>
      </c>
      <c r="DC70" s="142">
        <v>-89175.000000009779</v>
      </c>
      <c r="DD70" s="142">
        <v>-0.41727627000000034</v>
      </c>
      <c r="DE70" s="142">
        <v>-23116.700000009791</v>
      </c>
      <c r="DF70" s="142">
        <v>66058.299999999988</v>
      </c>
      <c r="DG70" s="142">
        <v>71463.099999999977</v>
      </c>
      <c r="DH70" s="142">
        <v>-5404.7999999999884</v>
      </c>
    </row>
    <row r="71" spans="2:112" x14ac:dyDescent="0.25">
      <c r="B71" s="140">
        <v>2011</v>
      </c>
      <c r="C71" s="140">
        <v>8</v>
      </c>
      <c r="D71" s="140" t="s">
        <v>566</v>
      </c>
      <c r="E71" s="147">
        <v>40756</v>
      </c>
      <c r="F71" s="142">
        <v>1826439.9</v>
      </c>
      <c r="G71" s="142">
        <v>1826361.4</v>
      </c>
      <c r="H71" s="142">
        <v>1670974.1</v>
      </c>
      <c r="I71" s="142">
        <v>504941.1</v>
      </c>
      <c r="J71" s="142">
        <v>91506.2</v>
      </c>
      <c r="K71" s="142">
        <v>2563.8000000000002</v>
      </c>
      <c r="L71" s="142">
        <v>316021.09999999998</v>
      </c>
      <c r="M71" s="142">
        <v>94850</v>
      </c>
      <c r="N71" s="142">
        <v>447600.9</v>
      </c>
      <c r="O71" s="142">
        <v>347370.4</v>
      </c>
      <c r="P71" s="142">
        <v>17887.3</v>
      </c>
      <c r="Q71" s="142">
        <v>353174.4</v>
      </c>
      <c r="R71" s="142">
        <v>155387.29999999999</v>
      </c>
      <c r="S71" s="142">
        <v>43663.1</v>
      </c>
      <c r="T71" s="142">
        <v>13224.9</v>
      </c>
      <c r="U71" s="142">
        <v>98499.3</v>
      </c>
      <c r="V71" s="142">
        <v>78.5</v>
      </c>
      <c r="W71" s="142">
        <v>2410505.2999999998</v>
      </c>
      <c r="X71" s="142">
        <v>2250367.2000000002</v>
      </c>
      <c r="Y71" s="142">
        <v>959030.8</v>
      </c>
      <c r="Z71" s="142">
        <v>796568.3</v>
      </c>
      <c r="AA71" s="142">
        <v>162462.5</v>
      </c>
      <c r="AB71" s="142">
        <v>70543.899999999994</v>
      </c>
      <c r="AC71" s="142">
        <v>937875.4</v>
      </c>
      <c r="AD71" s="142">
        <v>340597.2</v>
      </c>
      <c r="AE71" s="142">
        <v>591268.69999999995</v>
      </c>
      <c r="AF71" s="142">
        <v>3007.2</v>
      </c>
      <c r="AG71" s="142">
        <v>3002.3</v>
      </c>
      <c r="AH71" s="142">
        <v>282917.09999999998</v>
      </c>
      <c r="AI71" s="142">
        <v>232764.9</v>
      </c>
      <c r="AJ71" s="142">
        <v>50152.2</v>
      </c>
      <c r="AK71" s="142">
        <v>160138.1</v>
      </c>
      <c r="AL71" s="142">
        <v>25432.7</v>
      </c>
      <c r="AM71" s="142">
        <v>134705.4</v>
      </c>
      <c r="AN71" s="142">
        <v>2572</v>
      </c>
      <c r="AO71" s="142">
        <v>115596</v>
      </c>
      <c r="AP71" s="142">
        <v>0</v>
      </c>
      <c r="AQ71" s="142">
        <v>16537.400000000001</v>
      </c>
      <c r="AR71" s="142">
        <v>0</v>
      </c>
      <c r="AS71" s="142">
        <v>0</v>
      </c>
      <c r="AT71" s="142">
        <v>-301148.29999999981</v>
      </c>
      <c r="AU71" s="142">
        <v>-424005.80000000028</v>
      </c>
      <c r="AV71" s="142">
        <v>-584065.39999999991</v>
      </c>
      <c r="AW71" s="142">
        <v>-2.7330152499999998</v>
      </c>
      <c r="AX71" s="142">
        <v>-13896.399999999907</v>
      </c>
      <c r="AY71" s="142">
        <v>570169</v>
      </c>
      <c r="AZ71" s="142">
        <v>708505</v>
      </c>
      <c r="BA71" s="142">
        <v>-138336</v>
      </c>
      <c r="BB71" s="142">
        <v>213707.33295395991</v>
      </c>
      <c r="BC71" s="142">
        <v>4601296</v>
      </c>
      <c r="BI71" s="140">
        <v>2011</v>
      </c>
      <c r="BJ71" s="140">
        <v>8</v>
      </c>
      <c r="BK71" s="140" t="s">
        <v>566</v>
      </c>
      <c r="BL71" s="147">
        <v>40756</v>
      </c>
      <c r="BM71" s="142">
        <v>220514.29999999981</v>
      </c>
      <c r="BN71" s="142">
        <v>220514.29999999981</v>
      </c>
      <c r="BO71" s="142">
        <v>196490.90000000014</v>
      </c>
      <c r="BP71" s="142">
        <v>72446.699999999953</v>
      </c>
      <c r="BQ71" s="142">
        <v>13435.199999999997</v>
      </c>
      <c r="BR71" s="142">
        <v>287.10000000000036</v>
      </c>
      <c r="BS71" s="142">
        <v>45618.899999999965</v>
      </c>
      <c r="BT71" s="142">
        <v>13105.5</v>
      </c>
      <c r="BU71" s="142">
        <v>33176.600000000035</v>
      </c>
      <c r="BV71" s="142">
        <v>48358.900000000023</v>
      </c>
      <c r="BW71" s="142">
        <v>2263.3999999999996</v>
      </c>
      <c r="BX71" s="142">
        <v>40245.300000000047</v>
      </c>
      <c r="BY71" s="142">
        <v>24023.399999999965</v>
      </c>
      <c r="BZ71" s="142">
        <v>5426</v>
      </c>
      <c r="CA71" s="142">
        <v>1289.1999999999989</v>
      </c>
      <c r="CB71" s="142">
        <v>17308.199999999997</v>
      </c>
      <c r="CC71" s="142">
        <v>0</v>
      </c>
      <c r="CD71" s="142">
        <v>265269.49999998976</v>
      </c>
      <c r="CE71" s="142">
        <v>241650.20000000019</v>
      </c>
      <c r="CF71" s="142">
        <v>109859.60000000009</v>
      </c>
      <c r="CG71" s="142">
        <v>90377</v>
      </c>
      <c r="CH71" s="142">
        <v>19482.600000000006</v>
      </c>
      <c r="CI71" s="142">
        <v>9257.3999999999942</v>
      </c>
      <c r="CJ71" s="142">
        <v>112094.80000000005</v>
      </c>
      <c r="CK71" s="142">
        <v>43562</v>
      </c>
      <c r="CL71" s="142">
        <v>67676.29999999993</v>
      </c>
      <c r="CM71" s="142">
        <v>208.09999999999991</v>
      </c>
      <c r="CN71" s="142">
        <v>648.40000000000009</v>
      </c>
      <c r="CO71" s="142">
        <v>10438.399999999965</v>
      </c>
      <c r="CP71" s="142">
        <v>10132.5</v>
      </c>
      <c r="CQ71" s="142">
        <v>305.89999999999418</v>
      </c>
      <c r="CR71" s="142">
        <v>23619.299999990006</v>
      </c>
      <c r="CS71" s="142">
        <v>3750</v>
      </c>
      <c r="CT71" s="142">
        <v>19869.299999989991</v>
      </c>
      <c r="CU71" s="142">
        <v>332.5</v>
      </c>
      <c r="CV71" s="142">
        <v>19464.100000000006</v>
      </c>
      <c r="CW71" s="142">
        <v>-1E-8</v>
      </c>
      <c r="CX71" s="142">
        <v>72.700000000000728</v>
      </c>
      <c r="CY71" s="142">
        <v>0</v>
      </c>
      <c r="CZ71" s="142">
        <v>0</v>
      </c>
      <c r="DA71" s="142">
        <v>-34316.799999989802</v>
      </c>
      <c r="DB71" s="142">
        <v>-21135.900000000373</v>
      </c>
      <c r="DC71" s="142">
        <v>-44755.199999989942</v>
      </c>
      <c r="DD71" s="142">
        <v>-0.20942285999999966</v>
      </c>
      <c r="DE71" s="142">
        <v>-5349.1999999899417</v>
      </c>
      <c r="DF71" s="142">
        <v>39406</v>
      </c>
      <c r="DG71" s="142">
        <v>35892</v>
      </c>
      <c r="DH71" s="142">
        <v>3514</v>
      </c>
    </row>
    <row r="72" spans="2:112" x14ac:dyDescent="0.25">
      <c r="B72" s="140">
        <v>2011</v>
      </c>
      <c r="C72" s="140">
        <v>9</v>
      </c>
      <c r="D72" s="140" t="s">
        <v>567</v>
      </c>
      <c r="E72" s="147">
        <v>40787</v>
      </c>
      <c r="F72" s="142">
        <v>2107978.2999999998</v>
      </c>
      <c r="G72" s="142">
        <v>2107814.7999999998</v>
      </c>
      <c r="H72" s="142">
        <v>1927473.6</v>
      </c>
      <c r="I72" s="142">
        <v>575120.1</v>
      </c>
      <c r="J72" s="142">
        <v>104762.5</v>
      </c>
      <c r="K72" s="142">
        <v>2912.6</v>
      </c>
      <c r="L72" s="142">
        <v>360428.6</v>
      </c>
      <c r="M72" s="142">
        <v>107016.4</v>
      </c>
      <c r="N72" s="142">
        <v>553533.5</v>
      </c>
      <c r="O72" s="142">
        <v>390813.6</v>
      </c>
      <c r="P72" s="142">
        <v>20048</v>
      </c>
      <c r="Q72" s="142">
        <v>387958.4</v>
      </c>
      <c r="R72" s="142">
        <v>180341.2</v>
      </c>
      <c r="S72" s="142">
        <v>49632.7</v>
      </c>
      <c r="T72" s="142">
        <v>14585.8</v>
      </c>
      <c r="U72" s="142">
        <v>116122.7</v>
      </c>
      <c r="V72" s="142">
        <v>163.5</v>
      </c>
      <c r="W72" s="142">
        <v>2777615.3</v>
      </c>
      <c r="X72" s="142">
        <v>2590648.9</v>
      </c>
      <c r="Y72" s="142">
        <v>1074283.6000000001</v>
      </c>
      <c r="Z72" s="142">
        <v>892549.5</v>
      </c>
      <c r="AA72" s="142">
        <v>181734.1</v>
      </c>
      <c r="AB72" s="142">
        <v>81170.899999999994</v>
      </c>
      <c r="AC72" s="142">
        <v>1058539.3999999999</v>
      </c>
      <c r="AD72" s="142">
        <v>386952.4</v>
      </c>
      <c r="AE72" s="142">
        <v>665392</v>
      </c>
      <c r="AF72" s="142">
        <v>3115.8</v>
      </c>
      <c r="AG72" s="142">
        <v>3079.2</v>
      </c>
      <c r="AH72" s="142">
        <v>376655</v>
      </c>
      <c r="AI72" s="142">
        <v>321965.3</v>
      </c>
      <c r="AJ72" s="142">
        <v>54689.7</v>
      </c>
      <c r="AK72" s="142">
        <v>186966.39999999999</v>
      </c>
      <c r="AL72" s="142">
        <v>33240.5</v>
      </c>
      <c r="AM72" s="142">
        <v>153725.9</v>
      </c>
      <c r="AN72" s="142">
        <v>2850.9</v>
      </c>
      <c r="AO72" s="142">
        <v>129186.6</v>
      </c>
      <c r="AP72" s="142">
        <v>0</v>
      </c>
      <c r="AQ72" s="142">
        <v>21688.400000000001</v>
      </c>
      <c r="AR72" s="142">
        <v>0</v>
      </c>
      <c r="AS72" s="142">
        <v>0</v>
      </c>
      <c r="AT72" s="142">
        <v>-292982</v>
      </c>
      <c r="AU72" s="142">
        <v>-482834.10000000009</v>
      </c>
      <c r="AV72" s="142">
        <v>-669637</v>
      </c>
      <c r="AW72" s="142">
        <v>-3.1334301500000001</v>
      </c>
      <c r="AX72" s="142">
        <v>1883.6999999999534</v>
      </c>
      <c r="AY72" s="142">
        <v>671520.7</v>
      </c>
      <c r="AZ72" s="142">
        <v>813841.7</v>
      </c>
      <c r="BA72" s="142">
        <v>-142321</v>
      </c>
      <c r="BB72" s="142">
        <v>213707.33284097619</v>
      </c>
      <c r="BC72" s="142">
        <v>4606075</v>
      </c>
      <c r="BI72" s="140">
        <v>2011</v>
      </c>
      <c r="BJ72" s="140">
        <v>9</v>
      </c>
      <c r="BK72" s="140" t="s">
        <v>567</v>
      </c>
      <c r="BL72" s="147">
        <v>40787</v>
      </c>
      <c r="BM72" s="142">
        <v>281538.39999999991</v>
      </c>
      <c r="BN72" s="142">
        <v>281453.39999999991</v>
      </c>
      <c r="BO72" s="142">
        <v>256499.5</v>
      </c>
      <c r="BP72" s="142">
        <v>70179</v>
      </c>
      <c r="BQ72" s="142">
        <v>13256.300000000003</v>
      </c>
      <c r="BR72" s="142">
        <v>348.79999999999973</v>
      </c>
      <c r="BS72" s="142">
        <v>44407.5</v>
      </c>
      <c r="BT72" s="142">
        <v>12166.399999999994</v>
      </c>
      <c r="BU72" s="142">
        <v>105932.59999999998</v>
      </c>
      <c r="BV72" s="142">
        <v>43443.199999999953</v>
      </c>
      <c r="BW72" s="142">
        <v>2160.7000000000007</v>
      </c>
      <c r="BX72" s="142">
        <v>34784</v>
      </c>
      <c r="BY72" s="142">
        <v>24953.900000000023</v>
      </c>
      <c r="BZ72" s="142">
        <v>5969.5999999999985</v>
      </c>
      <c r="CA72" s="142">
        <v>1360.8999999999996</v>
      </c>
      <c r="CB72" s="142">
        <v>17623.399999999994</v>
      </c>
      <c r="CC72" s="142">
        <v>85</v>
      </c>
      <c r="CD72" s="142">
        <v>367110</v>
      </c>
      <c r="CE72" s="142">
        <v>340281.69999999972</v>
      </c>
      <c r="CF72" s="142">
        <v>115252.80000000005</v>
      </c>
      <c r="CG72" s="142">
        <v>95981.199999999953</v>
      </c>
      <c r="CH72" s="142">
        <v>19271.600000000006</v>
      </c>
      <c r="CI72" s="142">
        <v>10627</v>
      </c>
      <c r="CJ72" s="142">
        <v>120663.99999999988</v>
      </c>
      <c r="CK72" s="142">
        <v>46355.200000000012</v>
      </c>
      <c r="CL72" s="142">
        <v>74123.300000000047</v>
      </c>
      <c r="CM72" s="142">
        <v>108.60000000000036</v>
      </c>
      <c r="CN72" s="142">
        <v>76.899999999999636</v>
      </c>
      <c r="CO72" s="142">
        <v>93737.900000000023</v>
      </c>
      <c r="CP72" s="142">
        <v>89200.4</v>
      </c>
      <c r="CQ72" s="142">
        <v>4537.5</v>
      </c>
      <c r="CR72" s="142">
        <v>26828.299999999988</v>
      </c>
      <c r="CS72" s="142">
        <v>7807.7999999999993</v>
      </c>
      <c r="CT72" s="142">
        <v>19020.5</v>
      </c>
      <c r="CU72" s="142">
        <v>278.90000000000009</v>
      </c>
      <c r="CV72" s="142">
        <v>13590.600000000006</v>
      </c>
      <c r="CW72" s="142">
        <v>0</v>
      </c>
      <c r="CX72" s="142">
        <v>5151</v>
      </c>
      <c r="CY72" s="142">
        <v>0</v>
      </c>
      <c r="CZ72" s="142">
        <v>0</v>
      </c>
      <c r="DA72" s="142">
        <v>8166.2999999998137</v>
      </c>
      <c r="DB72" s="142">
        <v>-58828.299999999814</v>
      </c>
      <c r="DC72" s="142">
        <v>-85571.600000000093</v>
      </c>
      <c r="DD72" s="142">
        <v>-0.40041490000000035</v>
      </c>
      <c r="DE72" s="142">
        <v>15780.09999999986</v>
      </c>
      <c r="DF72" s="142">
        <v>101351.69999999995</v>
      </c>
      <c r="DG72" s="142">
        <v>105336.69999999995</v>
      </c>
      <c r="DH72" s="142">
        <v>-3985</v>
      </c>
    </row>
    <row r="73" spans="2:112" x14ac:dyDescent="0.25">
      <c r="B73" s="140">
        <v>2011</v>
      </c>
      <c r="C73" s="140">
        <v>10</v>
      </c>
      <c r="D73" s="140" t="s">
        <v>568</v>
      </c>
      <c r="E73" s="147">
        <v>40817</v>
      </c>
      <c r="F73" s="142">
        <v>2326416</v>
      </c>
      <c r="G73" s="142">
        <v>2326177</v>
      </c>
      <c r="H73" s="142">
        <v>2132802.2000000002</v>
      </c>
      <c r="I73" s="142">
        <v>647728.29999999993</v>
      </c>
      <c r="J73" s="142">
        <v>118341.2</v>
      </c>
      <c r="K73" s="142">
        <v>3296.7</v>
      </c>
      <c r="L73" s="142">
        <v>407009.7</v>
      </c>
      <c r="M73" s="142">
        <v>119080.7</v>
      </c>
      <c r="N73" s="142">
        <v>608050.6</v>
      </c>
      <c r="O73" s="142">
        <v>433683.7</v>
      </c>
      <c r="P73" s="142">
        <v>22147.4</v>
      </c>
      <c r="Q73" s="142">
        <v>421192.2</v>
      </c>
      <c r="R73" s="142">
        <v>193374.8</v>
      </c>
      <c r="S73" s="142">
        <v>55350.9</v>
      </c>
      <c r="T73" s="142">
        <v>15938.4</v>
      </c>
      <c r="U73" s="142">
        <v>122085.5</v>
      </c>
      <c r="V73" s="142">
        <v>239</v>
      </c>
      <c r="W73" s="142">
        <v>3070164.1</v>
      </c>
      <c r="X73" s="142">
        <v>2854102.6</v>
      </c>
      <c r="Y73" s="142">
        <v>1184954.5</v>
      </c>
      <c r="Z73" s="142">
        <v>985771.3</v>
      </c>
      <c r="AA73" s="142">
        <v>199183.2</v>
      </c>
      <c r="AB73" s="142">
        <v>91780.9</v>
      </c>
      <c r="AC73" s="142">
        <v>1191245.8999999999</v>
      </c>
      <c r="AD73" s="142">
        <v>436190.8</v>
      </c>
      <c r="AE73" s="142">
        <v>748411.5</v>
      </c>
      <c r="AF73" s="142">
        <v>3238.1</v>
      </c>
      <c r="AG73" s="142">
        <v>3405.5</v>
      </c>
      <c r="AH73" s="142">
        <v>386121.3</v>
      </c>
      <c r="AI73" s="142">
        <v>328962.3</v>
      </c>
      <c r="AJ73" s="142">
        <v>57159</v>
      </c>
      <c r="AK73" s="142">
        <v>216061.5</v>
      </c>
      <c r="AL73" s="142">
        <v>38381.1</v>
      </c>
      <c r="AM73" s="142">
        <v>177680.4</v>
      </c>
      <c r="AN73" s="142">
        <v>6835.4</v>
      </c>
      <c r="AO73" s="142">
        <v>148919.1</v>
      </c>
      <c r="AP73" s="142">
        <v>0</v>
      </c>
      <c r="AQ73" s="142">
        <v>21925.9</v>
      </c>
      <c r="AR73" s="142">
        <v>0</v>
      </c>
      <c r="AS73" s="142">
        <v>0</v>
      </c>
      <c r="AT73" s="142">
        <v>-357626.80000000028</v>
      </c>
      <c r="AU73" s="142">
        <v>-527925.60000000009</v>
      </c>
      <c r="AV73" s="142">
        <v>-743748.10000000009</v>
      </c>
      <c r="AW73" s="142">
        <v>-3.48021797</v>
      </c>
      <c r="AX73" s="142">
        <v>-42607.100000000093</v>
      </c>
      <c r="AY73" s="142">
        <v>701141</v>
      </c>
      <c r="AZ73" s="142">
        <v>845247</v>
      </c>
      <c r="BA73" s="142">
        <v>-144106</v>
      </c>
      <c r="BB73" s="142">
        <v>213707.33281973144</v>
      </c>
      <c r="BC73" s="142">
        <v>4612678</v>
      </c>
      <c r="BI73" s="140">
        <v>2011</v>
      </c>
      <c r="BJ73" s="140">
        <v>10</v>
      </c>
      <c r="BK73" s="140" t="s">
        <v>568</v>
      </c>
      <c r="BL73" s="147">
        <v>40817</v>
      </c>
      <c r="BM73" s="142">
        <v>218437.70000000019</v>
      </c>
      <c r="BN73" s="142">
        <v>218362.20000000019</v>
      </c>
      <c r="BO73" s="142">
        <v>205328.60000000009</v>
      </c>
      <c r="BP73" s="142">
        <v>72608.199999999953</v>
      </c>
      <c r="BQ73" s="142">
        <v>13578.699999999997</v>
      </c>
      <c r="BR73" s="142">
        <v>384.09999999999991</v>
      </c>
      <c r="BS73" s="142">
        <v>46581.100000000035</v>
      </c>
      <c r="BT73" s="142">
        <v>12064.300000000003</v>
      </c>
      <c r="BU73" s="142">
        <v>54517.099999999977</v>
      </c>
      <c r="BV73" s="142">
        <v>42870.100000000035</v>
      </c>
      <c r="BW73" s="142">
        <v>2099.4000000000015</v>
      </c>
      <c r="BX73" s="142">
        <v>33233.799999999988</v>
      </c>
      <c r="BY73" s="142">
        <v>13033.599999999977</v>
      </c>
      <c r="BZ73" s="142">
        <v>5718.2000000000044</v>
      </c>
      <c r="CA73" s="142">
        <v>1352.6000000000004</v>
      </c>
      <c r="CB73" s="142">
        <v>5962.8000000000029</v>
      </c>
      <c r="CC73" s="142">
        <v>75.5</v>
      </c>
      <c r="CD73" s="142">
        <v>292548.80000000028</v>
      </c>
      <c r="CE73" s="142">
        <v>263453.70000000019</v>
      </c>
      <c r="CF73" s="142">
        <v>110670.89999999991</v>
      </c>
      <c r="CG73" s="142">
        <v>93221.800000000047</v>
      </c>
      <c r="CH73" s="142">
        <v>17449.100000000006</v>
      </c>
      <c r="CI73" s="142">
        <v>10610</v>
      </c>
      <c r="CJ73" s="142">
        <v>132706.5</v>
      </c>
      <c r="CK73" s="142">
        <v>49238.399999999965</v>
      </c>
      <c r="CL73" s="142">
        <v>83019.5</v>
      </c>
      <c r="CM73" s="142">
        <v>122.29999999999973</v>
      </c>
      <c r="CN73" s="142">
        <v>326.30000000000018</v>
      </c>
      <c r="CO73" s="142">
        <v>9466.2999999999884</v>
      </c>
      <c r="CP73" s="142">
        <v>6997</v>
      </c>
      <c r="CQ73" s="142">
        <v>2469.3000000000029</v>
      </c>
      <c r="CR73" s="142">
        <v>29095.100000000006</v>
      </c>
      <c r="CS73" s="142">
        <v>5140.5999999999985</v>
      </c>
      <c r="CT73" s="142">
        <v>23954.5</v>
      </c>
      <c r="CU73" s="142">
        <v>3984.4999999999995</v>
      </c>
      <c r="CV73" s="142">
        <v>19732.5</v>
      </c>
      <c r="CW73" s="142">
        <v>0</v>
      </c>
      <c r="CX73" s="142">
        <v>237.5</v>
      </c>
      <c r="CY73" s="142">
        <v>0</v>
      </c>
      <c r="CZ73" s="142">
        <v>0</v>
      </c>
      <c r="DA73" s="142">
        <v>-64644.800000000279</v>
      </c>
      <c r="DB73" s="142">
        <v>-45091.5</v>
      </c>
      <c r="DC73" s="142">
        <v>-74111.100000000093</v>
      </c>
      <c r="DD73" s="142">
        <v>-0.34678781999999986</v>
      </c>
      <c r="DE73" s="142">
        <v>-44490.800000000047</v>
      </c>
      <c r="DF73" s="142">
        <v>29620.300000000047</v>
      </c>
      <c r="DG73" s="142">
        <v>31405.300000000047</v>
      </c>
      <c r="DH73" s="142">
        <v>-1785</v>
      </c>
    </row>
    <row r="74" spans="2:112" x14ac:dyDescent="0.25">
      <c r="B74" s="140">
        <v>2011</v>
      </c>
      <c r="C74" s="140">
        <v>11</v>
      </c>
      <c r="D74" s="140" t="s">
        <v>569</v>
      </c>
      <c r="E74" s="147">
        <v>40848</v>
      </c>
      <c r="F74" s="142">
        <v>2572830.4</v>
      </c>
      <c r="G74" s="142">
        <v>2572535.1</v>
      </c>
      <c r="H74" s="142">
        <v>2345559.2999999998</v>
      </c>
      <c r="I74" s="142">
        <v>732381.1</v>
      </c>
      <c r="J74" s="142">
        <v>133665</v>
      </c>
      <c r="K74" s="142">
        <v>3659.4</v>
      </c>
      <c r="L74" s="142">
        <v>459992.8</v>
      </c>
      <c r="M74" s="142">
        <v>135063.9</v>
      </c>
      <c r="N74" s="142">
        <v>642433.4</v>
      </c>
      <c r="O74" s="142">
        <v>475517.1</v>
      </c>
      <c r="P74" s="142">
        <v>24331.4</v>
      </c>
      <c r="Q74" s="142">
        <v>470896.3</v>
      </c>
      <c r="R74" s="142">
        <v>226975.8</v>
      </c>
      <c r="S74" s="142">
        <v>60524.1</v>
      </c>
      <c r="T74" s="142">
        <v>17510.900000000001</v>
      </c>
      <c r="U74" s="142">
        <v>148940.79999999999</v>
      </c>
      <c r="V74" s="142">
        <v>295.3</v>
      </c>
      <c r="W74" s="142">
        <v>3362551.3</v>
      </c>
      <c r="X74" s="142">
        <v>3119579</v>
      </c>
      <c r="Y74" s="142">
        <v>1302637.7</v>
      </c>
      <c r="Z74" s="142">
        <v>1080697.8</v>
      </c>
      <c r="AA74" s="142">
        <v>221939.9</v>
      </c>
      <c r="AB74" s="142">
        <v>106509</v>
      </c>
      <c r="AC74" s="142">
        <v>1306616.6000000001</v>
      </c>
      <c r="AD74" s="142">
        <v>483235.4</v>
      </c>
      <c r="AE74" s="142">
        <v>816142.3</v>
      </c>
      <c r="AF74" s="142">
        <v>3503.2</v>
      </c>
      <c r="AG74" s="142">
        <v>3735.7</v>
      </c>
      <c r="AH74" s="142">
        <v>403815.7</v>
      </c>
      <c r="AI74" s="142">
        <v>345627.2</v>
      </c>
      <c r="AJ74" s="142">
        <v>58188.5</v>
      </c>
      <c r="AK74" s="142">
        <v>242972.3</v>
      </c>
      <c r="AL74" s="142">
        <v>47660</v>
      </c>
      <c r="AM74" s="142">
        <v>195312.3</v>
      </c>
      <c r="AN74" s="142">
        <v>7329.6</v>
      </c>
      <c r="AO74" s="142">
        <v>165077.20000000001</v>
      </c>
      <c r="AP74" s="142">
        <v>0</v>
      </c>
      <c r="AQ74" s="142">
        <v>22905.5</v>
      </c>
      <c r="AR74" s="142">
        <v>0</v>
      </c>
      <c r="AS74" s="142">
        <v>0</v>
      </c>
      <c r="AT74" s="142">
        <v>-385905.19999999972</v>
      </c>
      <c r="AU74" s="142">
        <v>-547043.89999999991</v>
      </c>
      <c r="AV74" s="142">
        <v>-789720.89999999991</v>
      </c>
      <c r="AW74" s="142">
        <v>-3.6953383400000002</v>
      </c>
      <c r="AX74" s="142">
        <v>-67038.59999999986</v>
      </c>
      <c r="AY74" s="142">
        <v>722682.3</v>
      </c>
      <c r="AZ74" s="142">
        <v>867325.2</v>
      </c>
      <c r="BA74" s="142">
        <v>-144642.9</v>
      </c>
      <c r="BB74" s="142">
        <v>213707.33268228962</v>
      </c>
      <c r="BC74" s="142">
        <v>4616759</v>
      </c>
      <c r="BI74" s="140">
        <v>2011</v>
      </c>
      <c r="BJ74" s="140">
        <v>11</v>
      </c>
      <c r="BK74" s="140" t="s">
        <v>569</v>
      </c>
      <c r="BL74" s="147">
        <v>40848</v>
      </c>
      <c r="BM74" s="142">
        <v>246414.39999999991</v>
      </c>
      <c r="BN74" s="142">
        <v>246358.10000000009</v>
      </c>
      <c r="BO74" s="142">
        <v>212757.09999999963</v>
      </c>
      <c r="BP74" s="142">
        <v>84652.800000000047</v>
      </c>
      <c r="BQ74" s="142">
        <v>15323.800000000003</v>
      </c>
      <c r="BR74" s="142">
        <v>362.70000000000027</v>
      </c>
      <c r="BS74" s="142">
        <v>52983.099999999977</v>
      </c>
      <c r="BT74" s="142">
        <v>15983.199999999997</v>
      </c>
      <c r="BU74" s="142">
        <v>34382.800000000047</v>
      </c>
      <c r="BV74" s="142">
        <v>41833.399999999965</v>
      </c>
      <c r="BW74" s="142">
        <v>2184</v>
      </c>
      <c r="BX74" s="142">
        <v>49704.099999999977</v>
      </c>
      <c r="BY74" s="142">
        <v>33601</v>
      </c>
      <c r="BZ74" s="142">
        <v>5173.1999999999971</v>
      </c>
      <c r="CA74" s="142">
        <v>1572.5000000000018</v>
      </c>
      <c r="CB74" s="142">
        <v>26855.299999999988</v>
      </c>
      <c r="CC74" s="142">
        <v>56.300000000000011</v>
      </c>
      <c r="CD74" s="142">
        <v>292387.19999999972</v>
      </c>
      <c r="CE74" s="142">
        <v>265476.39999999991</v>
      </c>
      <c r="CF74" s="142">
        <v>117683.19999999995</v>
      </c>
      <c r="CG74" s="142">
        <v>94926.5</v>
      </c>
      <c r="CH74" s="142">
        <v>22756.699999999983</v>
      </c>
      <c r="CI74" s="142">
        <v>14728.100000000006</v>
      </c>
      <c r="CJ74" s="142">
        <v>115370.70000000019</v>
      </c>
      <c r="CK74" s="142">
        <v>47044.600000000035</v>
      </c>
      <c r="CL74" s="142">
        <v>67730.800000000047</v>
      </c>
      <c r="CM74" s="142">
        <v>265.09999999999991</v>
      </c>
      <c r="CN74" s="142">
        <v>330.19999999999982</v>
      </c>
      <c r="CO74" s="142">
        <v>17694.400000000023</v>
      </c>
      <c r="CP74" s="142">
        <v>16664.900000000023</v>
      </c>
      <c r="CQ74" s="142">
        <v>1029.5</v>
      </c>
      <c r="CR74" s="142">
        <v>26910.799999999988</v>
      </c>
      <c r="CS74" s="142">
        <v>9278.9000000000015</v>
      </c>
      <c r="CT74" s="142">
        <v>17631.899999999994</v>
      </c>
      <c r="CU74" s="142">
        <v>494.20000000000073</v>
      </c>
      <c r="CV74" s="142">
        <v>16158.100000000006</v>
      </c>
      <c r="CW74" s="142">
        <v>0</v>
      </c>
      <c r="CX74" s="142">
        <v>979.59999999999854</v>
      </c>
      <c r="CY74" s="142">
        <v>0</v>
      </c>
      <c r="CZ74" s="142">
        <v>0</v>
      </c>
      <c r="DA74" s="142">
        <v>-28278.399999999441</v>
      </c>
      <c r="DB74" s="142">
        <v>-19118.299999999814</v>
      </c>
      <c r="DC74" s="142">
        <v>-45972.799999999814</v>
      </c>
      <c r="DD74" s="142">
        <v>-0.21512037000000017</v>
      </c>
      <c r="DE74" s="142">
        <v>-24431.499999999767</v>
      </c>
      <c r="DF74" s="142">
        <v>21541.300000000047</v>
      </c>
      <c r="DG74" s="142">
        <v>22078.199999999953</v>
      </c>
      <c r="DH74" s="142">
        <v>-536.89999999999418</v>
      </c>
    </row>
    <row r="75" spans="2:112" x14ac:dyDescent="0.25">
      <c r="B75" s="140">
        <v>2011</v>
      </c>
      <c r="C75" s="140">
        <v>12</v>
      </c>
      <c r="D75" s="140" t="s">
        <v>570</v>
      </c>
      <c r="E75" s="147">
        <v>40878</v>
      </c>
      <c r="F75" s="142">
        <v>3024429.1</v>
      </c>
      <c r="G75" s="142">
        <v>3024133.8</v>
      </c>
      <c r="H75" s="142">
        <v>2769332.8</v>
      </c>
      <c r="I75" s="142">
        <v>803527.7</v>
      </c>
      <c r="J75" s="142">
        <v>146510.29999999999</v>
      </c>
      <c r="K75" s="142">
        <v>3990.4</v>
      </c>
      <c r="L75" s="142">
        <v>504639.2</v>
      </c>
      <c r="M75" s="142">
        <v>148387.79999999999</v>
      </c>
      <c r="N75" s="142">
        <v>828692.3</v>
      </c>
      <c r="O75" s="142">
        <v>525171.9</v>
      </c>
      <c r="P75" s="142">
        <v>26040.2</v>
      </c>
      <c r="Q75" s="142">
        <v>585900.69999999995</v>
      </c>
      <c r="R75" s="142">
        <v>254801</v>
      </c>
      <c r="S75" s="142">
        <v>66770.2</v>
      </c>
      <c r="T75" s="142">
        <v>22684.2</v>
      </c>
      <c r="U75" s="142">
        <v>165346.6</v>
      </c>
      <c r="V75" s="142">
        <v>295.3</v>
      </c>
      <c r="W75" s="142">
        <v>3869794.7</v>
      </c>
      <c r="X75" s="142">
        <v>3566159.2</v>
      </c>
      <c r="Y75" s="142">
        <v>1513597.4</v>
      </c>
      <c r="Z75" s="142">
        <v>1268194.8999999999</v>
      </c>
      <c r="AA75" s="142">
        <v>245402.5</v>
      </c>
      <c r="AB75" s="142">
        <v>135631.6</v>
      </c>
      <c r="AC75" s="142">
        <v>1467552.2</v>
      </c>
      <c r="AD75" s="142">
        <v>567749.30000000005</v>
      </c>
      <c r="AE75" s="142">
        <v>890928.2</v>
      </c>
      <c r="AF75" s="142">
        <v>4203.1000000000004</v>
      </c>
      <c r="AG75" s="142">
        <v>4671.6000000000004</v>
      </c>
      <c r="AH75" s="142">
        <v>449378</v>
      </c>
      <c r="AI75" s="142">
        <v>390876.5</v>
      </c>
      <c r="AJ75" s="142">
        <v>58501.5</v>
      </c>
      <c r="AK75" s="142">
        <v>303635.5</v>
      </c>
      <c r="AL75" s="142">
        <v>72055.899999999994</v>
      </c>
      <c r="AM75" s="142">
        <v>231579.6</v>
      </c>
      <c r="AN75" s="142">
        <v>11941.2</v>
      </c>
      <c r="AO75" s="142">
        <v>194252.7</v>
      </c>
      <c r="AP75" s="142">
        <v>0</v>
      </c>
      <c r="AQ75" s="142">
        <v>25385.7</v>
      </c>
      <c r="AR75" s="142">
        <v>0</v>
      </c>
      <c r="AS75" s="142">
        <v>0</v>
      </c>
      <c r="AT75" s="142">
        <v>-395987.60000000009</v>
      </c>
      <c r="AU75" s="142">
        <v>-542025.40000000037</v>
      </c>
      <c r="AV75" s="142">
        <v>-845365.60000000009</v>
      </c>
      <c r="AW75" s="142">
        <v>-3.9557163900000001</v>
      </c>
      <c r="AX75" s="142">
        <v>-24465.70000000007</v>
      </c>
      <c r="AY75" s="142">
        <v>820899.9</v>
      </c>
      <c r="AZ75" s="142">
        <v>932701.3</v>
      </c>
      <c r="BA75" s="142">
        <v>-111801.4</v>
      </c>
      <c r="BB75" s="142">
        <v>213707.3330477062</v>
      </c>
      <c r="BC75" s="142">
        <v>4622213</v>
      </c>
      <c r="BI75" s="140">
        <v>2011</v>
      </c>
      <c r="BJ75" s="140">
        <v>12</v>
      </c>
      <c r="BK75" s="140" t="s">
        <v>570</v>
      </c>
      <c r="BL75" s="147">
        <v>40878</v>
      </c>
      <c r="BM75" s="142">
        <v>451598.70000000019</v>
      </c>
      <c r="BN75" s="142">
        <v>451598.69999999972</v>
      </c>
      <c r="BO75" s="142">
        <v>423773.5</v>
      </c>
      <c r="BP75" s="142">
        <v>71146.599999999977</v>
      </c>
      <c r="BQ75" s="142">
        <v>12845.299999999988</v>
      </c>
      <c r="BR75" s="142">
        <v>331</v>
      </c>
      <c r="BS75" s="142">
        <v>44646.400000000023</v>
      </c>
      <c r="BT75" s="142">
        <v>13323.899999999994</v>
      </c>
      <c r="BU75" s="142">
        <v>186258.90000000002</v>
      </c>
      <c r="BV75" s="142">
        <v>49654.800000000047</v>
      </c>
      <c r="BW75" s="142">
        <v>1708.7999999999993</v>
      </c>
      <c r="BX75" s="142">
        <v>115004.39999999997</v>
      </c>
      <c r="BY75" s="142">
        <v>27825.200000000012</v>
      </c>
      <c r="BZ75" s="142">
        <v>6246.0999999999985</v>
      </c>
      <c r="CA75" s="142">
        <v>5173.2999999999993</v>
      </c>
      <c r="CB75" s="142">
        <v>16405.800000000017</v>
      </c>
      <c r="CC75" s="142">
        <v>0</v>
      </c>
      <c r="CD75" s="142">
        <v>507243.40000000037</v>
      </c>
      <c r="CE75" s="142">
        <v>446580.20000000019</v>
      </c>
      <c r="CF75" s="142">
        <v>210959.69999999995</v>
      </c>
      <c r="CG75" s="142">
        <v>187497.09999999986</v>
      </c>
      <c r="CH75" s="142">
        <v>23462.600000000006</v>
      </c>
      <c r="CI75" s="142">
        <v>29122.600000000006</v>
      </c>
      <c r="CJ75" s="142">
        <v>160935.59999999986</v>
      </c>
      <c r="CK75" s="142">
        <v>84513.900000000023</v>
      </c>
      <c r="CL75" s="142">
        <v>74785.899999999907</v>
      </c>
      <c r="CM75" s="142">
        <v>699.90000000000055</v>
      </c>
      <c r="CN75" s="142">
        <v>935.90000000000055</v>
      </c>
      <c r="CO75" s="142">
        <v>45562.299999999988</v>
      </c>
      <c r="CP75" s="142">
        <v>45249.299999999988</v>
      </c>
      <c r="CQ75" s="142">
        <v>313</v>
      </c>
      <c r="CR75" s="142">
        <v>60663.200000000012</v>
      </c>
      <c r="CS75" s="142">
        <v>24395.899999999994</v>
      </c>
      <c r="CT75" s="142">
        <v>36267.300000000017</v>
      </c>
      <c r="CU75" s="142">
        <v>4611.6000000000004</v>
      </c>
      <c r="CV75" s="142">
        <v>29175.5</v>
      </c>
      <c r="CW75" s="142">
        <v>0</v>
      </c>
      <c r="CX75" s="142">
        <v>2480.2000000000007</v>
      </c>
      <c r="CY75" s="142">
        <v>0</v>
      </c>
      <c r="CZ75" s="142">
        <v>0</v>
      </c>
      <c r="DA75" s="142">
        <v>-10082.400000000373</v>
      </c>
      <c r="DB75" s="142">
        <v>5018.4999999995343</v>
      </c>
      <c r="DC75" s="142">
        <v>-55644.700000000186</v>
      </c>
      <c r="DD75" s="142">
        <v>-0.26037804999999992</v>
      </c>
      <c r="DE75" s="142">
        <v>42572.89999999979</v>
      </c>
      <c r="DF75" s="142">
        <v>98217.599999999977</v>
      </c>
      <c r="DG75" s="142">
        <v>65376.100000000093</v>
      </c>
      <c r="DH75" s="142">
        <v>32841.5</v>
      </c>
    </row>
    <row r="76" spans="2:112" x14ac:dyDescent="0.25">
      <c r="B76" s="140">
        <v>2012</v>
      </c>
      <c r="C76" s="140">
        <v>1</v>
      </c>
      <c r="D76" s="140" t="s">
        <v>571</v>
      </c>
      <c r="E76" s="147">
        <v>40909</v>
      </c>
      <c r="F76" s="142">
        <v>233599.9</v>
      </c>
      <c r="G76" s="142">
        <v>233599.9</v>
      </c>
      <c r="H76" s="142">
        <v>227157.1</v>
      </c>
      <c r="I76" s="142">
        <v>68648</v>
      </c>
      <c r="J76" s="142">
        <v>11640.1</v>
      </c>
      <c r="K76" s="142">
        <v>288.10000000000002</v>
      </c>
      <c r="L76" s="142">
        <v>44343.1</v>
      </c>
      <c r="M76" s="142">
        <v>12376.7</v>
      </c>
      <c r="N76" s="142">
        <v>44646.7</v>
      </c>
      <c r="O76" s="142">
        <v>60501.1</v>
      </c>
      <c r="P76" s="142">
        <v>3089.5</v>
      </c>
      <c r="Q76" s="142">
        <v>50271.8</v>
      </c>
      <c r="R76" s="142">
        <v>6442.8</v>
      </c>
      <c r="S76" s="142">
        <v>5418.9</v>
      </c>
      <c r="T76" s="142">
        <v>993.3</v>
      </c>
      <c r="U76" s="142">
        <v>30.6</v>
      </c>
      <c r="V76" s="142">
        <v>0</v>
      </c>
      <c r="W76" s="142">
        <v>403317.3</v>
      </c>
      <c r="X76" s="142">
        <v>384193.5</v>
      </c>
      <c r="Y76" s="142">
        <v>194038.9</v>
      </c>
      <c r="Z76" s="142">
        <v>177831.2</v>
      </c>
      <c r="AA76" s="142">
        <v>16207.7</v>
      </c>
      <c r="AB76" s="142">
        <v>2461.6999999999998</v>
      </c>
      <c r="AC76" s="142">
        <v>143167.20000000001</v>
      </c>
      <c r="AD76" s="142">
        <v>42480.3</v>
      </c>
      <c r="AE76" s="142">
        <v>100015.4</v>
      </c>
      <c r="AF76" s="142">
        <v>671.5</v>
      </c>
      <c r="AG76" s="142">
        <v>0</v>
      </c>
      <c r="AH76" s="142">
        <v>44525.7</v>
      </c>
      <c r="AI76" s="142">
        <v>26879</v>
      </c>
      <c r="AJ76" s="142">
        <v>17646.7</v>
      </c>
      <c r="AK76" s="142">
        <v>19123.8</v>
      </c>
      <c r="AL76" s="142">
        <v>1681.9</v>
      </c>
      <c r="AM76" s="142">
        <v>17441.900000000001</v>
      </c>
      <c r="AN76" s="142">
        <v>103.5</v>
      </c>
      <c r="AO76" s="142">
        <v>17338.400000000001</v>
      </c>
      <c r="AP76" s="142">
        <v>0</v>
      </c>
      <c r="AQ76" s="142">
        <v>0</v>
      </c>
      <c r="AR76" s="142">
        <v>0</v>
      </c>
      <c r="AS76" s="142">
        <v>0</v>
      </c>
      <c r="AT76" s="142">
        <v>-125191.69999999998</v>
      </c>
      <c r="AU76" s="142">
        <v>-150593.60000000001</v>
      </c>
      <c r="AV76" s="142">
        <v>-169717.4</v>
      </c>
      <c r="AW76" s="142">
        <v>-0.72617540000000003</v>
      </c>
      <c r="AX76" s="142">
        <v>0</v>
      </c>
      <c r="AY76" s="142">
        <v>169717.4</v>
      </c>
      <c r="AZ76" s="142">
        <v>303604.09999999998</v>
      </c>
      <c r="BA76" s="142">
        <v>-133886.70000000001</v>
      </c>
      <c r="BB76" s="142">
        <v>233714.05861448898</v>
      </c>
      <c r="BC76" s="142">
        <v>4628758</v>
      </c>
      <c r="BI76" s="140">
        <v>2012</v>
      </c>
      <c r="BJ76" s="140">
        <v>1</v>
      </c>
      <c r="BK76" s="140" t="s">
        <v>571</v>
      </c>
      <c r="BL76" s="147">
        <v>40909</v>
      </c>
      <c r="BM76" s="142">
        <v>233599.9</v>
      </c>
      <c r="BN76" s="142">
        <v>233599.9</v>
      </c>
      <c r="BO76" s="142">
        <v>227157.1</v>
      </c>
      <c r="BP76" s="142">
        <v>68648</v>
      </c>
      <c r="BQ76" s="142">
        <v>11640.1</v>
      </c>
      <c r="BR76" s="142">
        <v>288.10000000000002</v>
      </c>
      <c r="BS76" s="142">
        <v>44343.1</v>
      </c>
      <c r="BT76" s="142">
        <v>12376.7</v>
      </c>
      <c r="BU76" s="142">
        <v>44646.7</v>
      </c>
      <c r="BV76" s="142">
        <v>60501.1</v>
      </c>
      <c r="BW76" s="142">
        <v>3089.5</v>
      </c>
      <c r="BX76" s="142">
        <v>50271.8</v>
      </c>
      <c r="BY76" s="142">
        <v>6442.8</v>
      </c>
      <c r="BZ76" s="142">
        <v>5418.9</v>
      </c>
      <c r="CA76" s="142">
        <v>993.3</v>
      </c>
      <c r="CB76" s="142">
        <v>30.6</v>
      </c>
      <c r="CC76" s="142">
        <v>0</v>
      </c>
      <c r="CD76" s="142">
        <v>403317.3</v>
      </c>
      <c r="CE76" s="142">
        <v>384193.5</v>
      </c>
      <c r="CF76" s="142">
        <v>194038.9</v>
      </c>
      <c r="CG76" s="142">
        <v>177831.2</v>
      </c>
      <c r="CH76" s="142">
        <v>16207.7</v>
      </c>
      <c r="CI76" s="142">
        <v>2461.6999999999998</v>
      </c>
      <c r="CJ76" s="142">
        <v>143167.20000000001</v>
      </c>
      <c r="CK76" s="142">
        <v>42480.3</v>
      </c>
      <c r="CL76" s="142">
        <v>100015.4</v>
      </c>
      <c r="CM76" s="142">
        <v>671.5</v>
      </c>
      <c r="CN76" s="142">
        <v>0</v>
      </c>
      <c r="CO76" s="142">
        <v>44525.7</v>
      </c>
      <c r="CP76" s="142">
        <v>26879</v>
      </c>
      <c r="CQ76" s="142">
        <v>17646.7</v>
      </c>
      <c r="CR76" s="142">
        <v>19123.8</v>
      </c>
      <c r="CS76" s="142">
        <v>1681.9</v>
      </c>
      <c r="CT76" s="142">
        <v>17441.900000000001</v>
      </c>
      <c r="CU76" s="142">
        <v>103.5</v>
      </c>
      <c r="CV76" s="142">
        <v>17338.400000000001</v>
      </c>
      <c r="CW76" s="142">
        <v>0</v>
      </c>
      <c r="CX76" s="142">
        <v>0</v>
      </c>
      <c r="CY76" s="142">
        <v>0</v>
      </c>
      <c r="CZ76" s="142">
        <v>0</v>
      </c>
      <c r="DA76" s="142">
        <v>-125191.69999999998</v>
      </c>
      <c r="DB76" s="142">
        <v>-150593.60000000001</v>
      </c>
      <c r="DC76" s="142">
        <v>-169717.4</v>
      </c>
      <c r="DD76" s="142">
        <v>-0.72617540000000003</v>
      </c>
      <c r="DE76" s="142">
        <v>0</v>
      </c>
      <c r="DF76" s="142">
        <v>169717.4</v>
      </c>
      <c r="DG76" s="142">
        <v>303604.09999999998</v>
      </c>
      <c r="DH76" s="142">
        <v>-133886.70000000001</v>
      </c>
    </row>
    <row r="77" spans="2:112" x14ac:dyDescent="0.25">
      <c r="B77" s="140">
        <v>2012</v>
      </c>
      <c r="C77" s="140">
        <v>2</v>
      </c>
      <c r="D77" s="140" t="s">
        <v>572</v>
      </c>
      <c r="E77" s="147">
        <v>40940</v>
      </c>
      <c r="F77" s="142">
        <v>426034.2</v>
      </c>
      <c r="G77" s="142">
        <v>426004.2</v>
      </c>
      <c r="H77" s="142">
        <v>412570.3</v>
      </c>
      <c r="I77" s="142">
        <v>134637.40000000002</v>
      </c>
      <c r="J77" s="142">
        <v>23194.5</v>
      </c>
      <c r="K77" s="142">
        <v>565.6</v>
      </c>
      <c r="L77" s="142">
        <v>85971.6</v>
      </c>
      <c r="M77" s="142">
        <v>24905.7</v>
      </c>
      <c r="N77" s="142">
        <v>80850.600000000006</v>
      </c>
      <c r="O77" s="142">
        <v>109331.1</v>
      </c>
      <c r="P77" s="142">
        <v>5054</v>
      </c>
      <c r="Q77" s="142">
        <v>82697.2</v>
      </c>
      <c r="R77" s="142">
        <v>13433.900000000001</v>
      </c>
      <c r="S77" s="142">
        <v>11246.1</v>
      </c>
      <c r="T77" s="142">
        <v>2094.8000000000002</v>
      </c>
      <c r="U77" s="142">
        <v>93</v>
      </c>
      <c r="V77" s="142">
        <v>30</v>
      </c>
      <c r="W77" s="142">
        <v>698573</v>
      </c>
      <c r="X77" s="142">
        <v>659561.5</v>
      </c>
      <c r="Y77" s="142">
        <v>318006</v>
      </c>
      <c r="Z77" s="142">
        <v>266654.2</v>
      </c>
      <c r="AA77" s="142">
        <v>51351.8</v>
      </c>
      <c r="AB77" s="142">
        <v>10201.1</v>
      </c>
      <c r="AC77" s="142">
        <v>273553.90000000002</v>
      </c>
      <c r="AD77" s="142">
        <v>87067.199999999997</v>
      </c>
      <c r="AE77" s="142">
        <v>185564</v>
      </c>
      <c r="AF77" s="142">
        <v>845.8</v>
      </c>
      <c r="AG77" s="142">
        <v>76.900000000000006</v>
      </c>
      <c r="AH77" s="142">
        <v>57800.5</v>
      </c>
      <c r="AI77" s="142">
        <v>39994.5</v>
      </c>
      <c r="AJ77" s="142">
        <v>17806</v>
      </c>
      <c r="AK77" s="142">
        <v>39011.5</v>
      </c>
      <c r="AL77" s="142">
        <v>3668.3</v>
      </c>
      <c r="AM77" s="142">
        <v>35343.199999999997</v>
      </c>
      <c r="AN77" s="142">
        <v>238</v>
      </c>
      <c r="AO77" s="142">
        <v>34130.800000000003</v>
      </c>
      <c r="AP77" s="142">
        <v>0</v>
      </c>
      <c r="AQ77" s="142">
        <v>974.4</v>
      </c>
      <c r="AR77" s="142">
        <v>0</v>
      </c>
      <c r="AS77" s="142">
        <v>0</v>
      </c>
      <c r="AT77" s="142">
        <v>-214738.3</v>
      </c>
      <c r="AU77" s="142">
        <v>-233557.3</v>
      </c>
      <c r="AV77" s="142">
        <v>-272538.8</v>
      </c>
      <c r="AW77" s="142">
        <v>-1.1661206900000001</v>
      </c>
      <c r="AX77" s="142">
        <v>-0.20000000001164153</v>
      </c>
      <c r="AY77" s="142">
        <v>272538.59999999998</v>
      </c>
      <c r="AZ77" s="142">
        <v>139009</v>
      </c>
      <c r="BA77" s="142">
        <v>133529.60000000001</v>
      </c>
      <c r="BB77" s="142">
        <v>233714.05921971935</v>
      </c>
      <c r="BC77" s="142">
        <v>4633554</v>
      </c>
      <c r="BI77" s="140">
        <v>2012</v>
      </c>
      <c r="BJ77" s="140">
        <v>2</v>
      </c>
      <c r="BK77" s="140" t="s">
        <v>572</v>
      </c>
      <c r="BL77" s="147">
        <v>40940</v>
      </c>
      <c r="BM77" s="142">
        <v>192434.30000000002</v>
      </c>
      <c r="BN77" s="142">
        <v>192404.30000000002</v>
      </c>
      <c r="BO77" s="142">
        <v>185413.19999999998</v>
      </c>
      <c r="BP77" s="142">
        <v>65989.400000000023</v>
      </c>
      <c r="BQ77" s="142">
        <v>11554.4</v>
      </c>
      <c r="BR77" s="142">
        <v>277.5</v>
      </c>
      <c r="BS77" s="142">
        <v>41628.500000000007</v>
      </c>
      <c r="BT77" s="142">
        <v>12529</v>
      </c>
      <c r="BU77" s="142">
        <v>36203.900000000009</v>
      </c>
      <c r="BV77" s="142">
        <v>48830.000000000007</v>
      </c>
      <c r="BW77" s="142">
        <v>1964.5</v>
      </c>
      <c r="BX77" s="142">
        <v>32425.399999999994</v>
      </c>
      <c r="BY77" s="142">
        <v>6991.1000000000013</v>
      </c>
      <c r="BZ77" s="142">
        <v>5827.2000000000007</v>
      </c>
      <c r="CA77" s="142">
        <v>1101.5000000000002</v>
      </c>
      <c r="CB77" s="142">
        <v>62.4</v>
      </c>
      <c r="CC77" s="142">
        <v>30</v>
      </c>
      <c r="CD77" s="142">
        <v>295255.7</v>
      </c>
      <c r="CE77" s="142">
        <v>275368</v>
      </c>
      <c r="CF77" s="142">
        <v>123967.1</v>
      </c>
      <c r="CG77" s="142">
        <v>88823</v>
      </c>
      <c r="CH77" s="142">
        <v>35144.100000000006</v>
      </c>
      <c r="CI77" s="142">
        <v>7739.4000000000005</v>
      </c>
      <c r="CJ77" s="142">
        <v>130386.70000000001</v>
      </c>
      <c r="CK77" s="142">
        <v>44586.899999999994</v>
      </c>
      <c r="CL77" s="142">
        <v>85548.6</v>
      </c>
      <c r="CM77" s="142">
        <v>174.29999999999995</v>
      </c>
      <c r="CN77" s="142">
        <v>76.900000000000006</v>
      </c>
      <c r="CO77" s="142">
        <v>13274.800000000003</v>
      </c>
      <c r="CP77" s="142">
        <v>13115.5</v>
      </c>
      <c r="CQ77" s="142">
        <v>159.29999999999927</v>
      </c>
      <c r="CR77" s="142">
        <v>19887.7</v>
      </c>
      <c r="CS77" s="142">
        <v>1986.4</v>
      </c>
      <c r="CT77" s="142">
        <v>17901.299999999996</v>
      </c>
      <c r="CU77" s="142">
        <v>134.5</v>
      </c>
      <c r="CV77" s="142">
        <v>16792.400000000001</v>
      </c>
      <c r="CW77" s="142">
        <v>0</v>
      </c>
      <c r="CX77" s="142">
        <v>974.4</v>
      </c>
      <c r="CY77" s="142">
        <v>0</v>
      </c>
      <c r="CZ77" s="142">
        <v>0</v>
      </c>
      <c r="DA77" s="142">
        <v>-89546.6</v>
      </c>
      <c r="DB77" s="142">
        <v>-82963.699999999983</v>
      </c>
      <c r="DC77" s="142">
        <v>-102821.4</v>
      </c>
      <c r="DD77" s="142">
        <v>-0.43994529000000004</v>
      </c>
      <c r="DE77" s="142">
        <v>-0.20000000001164153</v>
      </c>
      <c r="DF77" s="142">
        <v>102821.19999999998</v>
      </c>
      <c r="DG77" s="142">
        <v>-164595.09999999998</v>
      </c>
      <c r="DH77" s="142">
        <v>267416.30000000005</v>
      </c>
    </row>
    <row r="78" spans="2:112" x14ac:dyDescent="0.25">
      <c r="B78" s="140">
        <v>2012</v>
      </c>
      <c r="C78" s="140">
        <v>3</v>
      </c>
      <c r="D78" s="140" t="s">
        <v>573</v>
      </c>
      <c r="E78" s="147">
        <v>40969</v>
      </c>
      <c r="F78" s="142">
        <v>756791.2</v>
      </c>
      <c r="G78" s="142">
        <v>756761.2</v>
      </c>
      <c r="H78" s="142">
        <v>718188.8</v>
      </c>
      <c r="I78" s="142">
        <v>213951.4</v>
      </c>
      <c r="J78" s="142">
        <v>35167.9</v>
      </c>
      <c r="K78" s="142">
        <v>861.7</v>
      </c>
      <c r="L78" s="142">
        <v>134918.9</v>
      </c>
      <c r="M78" s="142">
        <v>43002.9</v>
      </c>
      <c r="N78" s="142">
        <v>213637</v>
      </c>
      <c r="O78" s="142">
        <v>158509.79999999999</v>
      </c>
      <c r="P78" s="142">
        <v>7514.4</v>
      </c>
      <c r="Q78" s="142">
        <v>124576.2</v>
      </c>
      <c r="R78" s="142">
        <v>38572.400000000001</v>
      </c>
      <c r="S78" s="142">
        <v>17066.2</v>
      </c>
      <c r="T78" s="142">
        <v>3480.4</v>
      </c>
      <c r="U78" s="142">
        <v>18025.8</v>
      </c>
      <c r="V78" s="142">
        <v>30</v>
      </c>
      <c r="W78" s="142">
        <v>1072226.8999999999</v>
      </c>
      <c r="X78" s="142">
        <v>1019182.3</v>
      </c>
      <c r="Y78" s="142">
        <v>439292</v>
      </c>
      <c r="Z78" s="142">
        <v>363413.1</v>
      </c>
      <c r="AA78" s="142">
        <v>75878.899999999994</v>
      </c>
      <c r="AB78" s="142">
        <v>18811.599999999999</v>
      </c>
      <c r="AC78" s="142">
        <v>405100.3</v>
      </c>
      <c r="AD78" s="142">
        <v>132382.1</v>
      </c>
      <c r="AE78" s="142">
        <v>270927.59999999998</v>
      </c>
      <c r="AF78" s="142">
        <v>1002.2</v>
      </c>
      <c r="AG78" s="142">
        <v>788.4</v>
      </c>
      <c r="AH78" s="142">
        <v>155978.4</v>
      </c>
      <c r="AI78" s="142">
        <v>133638.70000000001</v>
      </c>
      <c r="AJ78" s="142">
        <v>22339.7</v>
      </c>
      <c r="AK78" s="142">
        <v>53044.6</v>
      </c>
      <c r="AL78" s="142">
        <v>6208.1</v>
      </c>
      <c r="AM78" s="142">
        <v>46836.5</v>
      </c>
      <c r="AN78" s="142">
        <v>360.1</v>
      </c>
      <c r="AO78" s="142">
        <v>44579.7</v>
      </c>
      <c r="AP78" s="142">
        <v>0</v>
      </c>
      <c r="AQ78" s="142">
        <v>1896.7</v>
      </c>
      <c r="AR78" s="142">
        <v>0</v>
      </c>
      <c r="AS78" s="142">
        <v>0</v>
      </c>
      <c r="AT78" s="142">
        <v>-159457.29999999993</v>
      </c>
      <c r="AU78" s="142">
        <v>-262421.10000000009</v>
      </c>
      <c r="AV78" s="142">
        <v>-315435.69999999995</v>
      </c>
      <c r="AW78" s="142">
        <v>-1.34966506</v>
      </c>
      <c r="AX78" s="142">
        <v>-39418.699999999953</v>
      </c>
      <c r="AY78" s="142">
        <v>276017</v>
      </c>
      <c r="AZ78" s="142">
        <v>413052</v>
      </c>
      <c r="BA78" s="142">
        <v>-137035</v>
      </c>
      <c r="BB78" s="142">
        <v>233714.05939781826</v>
      </c>
      <c r="BC78" s="142">
        <v>4638273</v>
      </c>
      <c r="BI78" s="140">
        <v>2012</v>
      </c>
      <c r="BJ78" s="140">
        <v>3</v>
      </c>
      <c r="BK78" s="140" t="s">
        <v>573</v>
      </c>
      <c r="BL78" s="147">
        <v>40969</v>
      </c>
      <c r="BM78" s="142">
        <v>330756.99999999994</v>
      </c>
      <c r="BN78" s="142">
        <v>330756.99999999994</v>
      </c>
      <c r="BO78" s="142">
        <v>305618.50000000006</v>
      </c>
      <c r="BP78" s="142">
        <v>79313.999999999971</v>
      </c>
      <c r="BQ78" s="142">
        <v>11973.400000000001</v>
      </c>
      <c r="BR78" s="142">
        <v>296.10000000000002</v>
      </c>
      <c r="BS78" s="142">
        <v>48947.299999999988</v>
      </c>
      <c r="BT78" s="142">
        <v>18097.2</v>
      </c>
      <c r="BU78" s="142">
        <v>132786.4</v>
      </c>
      <c r="BV78" s="142">
        <v>49178.699999999983</v>
      </c>
      <c r="BW78" s="142">
        <v>2460.3999999999996</v>
      </c>
      <c r="BX78" s="142">
        <v>41879</v>
      </c>
      <c r="BY78" s="142">
        <v>25138.5</v>
      </c>
      <c r="BZ78" s="142">
        <v>5820.1</v>
      </c>
      <c r="CA78" s="142">
        <v>1385.6</v>
      </c>
      <c r="CB78" s="142">
        <v>17932.8</v>
      </c>
      <c r="CC78" s="142">
        <v>0</v>
      </c>
      <c r="CD78" s="142">
        <v>373653.89999999991</v>
      </c>
      <c r="CE78" s="142">
        <v>359620.80000000005</v>
      </c>
      <c r="CF78" s="142">
        <v>121286</v>
      </c>
      <c r="CG78" s="142">
        <v>96758.899999999965</v>
      </c>
      <c r="CH78" s="142">
        <v>24527.099999999991</v>
      </c>
      <c r="CI78" s="142">
        <v>8610.4999999999982</v>
      </c>
      <c r="CJ78" s="142">
        <v>131546.39999999997</v>
      </c>
      <c r="CK78" s="142">
        <v>45314.900000000009</v>
      </c>
      <c r="CL78" s="142">
        <v>85363.599999999977</v>
      </c>
      <c r="CM78" s="142">
        <v>156.40000000000009</v>
      </c>
      <c r="CN78" s="142">
        <v>711.5</v>
      </c>
      <c r="CO78" s="142">
        <v>98177.9</v>
      </c>
      <c r="CP78" s="142">
        <v>93644.200000000012</v>
      </c>
      <c r="CQ78" s="142">
        <v>4533.7000000000007</v>
      </c>
      <c r="CR78" s="142">
        <v>14033.099999999999</v>
      </c>
      <c r="CS78" s="142">
        <v>2539.8000000000002</v>
      </c>
      <c r="CT78" s="142">
        <v>11493.300000000003</v>
      </c>
      <c r="CU78" s="142">
        <v>122.10000000000002</v>
      </c>
      <c r="CV78" s="142">
        <v>10448.899999999994</v>
      </c>
      <c r="CW78" s="142">
        <v>0</v>
      </c>
      <c r="CX78" s="142">
        <v>922.30000000000007</v>
      </c>
      <c r="CY78" s="142">
        <v>0</v>
      </c>
      <c r="CZ78" s="142">
        <v>0</v>
      </c>
      <c r="DA78" s="142">
        <v>55281.000000000058</v>
      </c>
      <c r="DB78" s="142">
        <v>-28863.800000000105</v>
      </c>
      <c r="DC78" s="142">
        <v>-42896.899999999965</v>
      </c>
      <c r="DD78" s="142">
        <v>-0.1835443699999999</v>
      </c>
      <c r="DE78" s="142">
        <v>-39418.499999999942</v>
      </c>
      <c r="DF78" s="142">
        <v>3478.4000000000233</v>
      </c>
      <c r="DG78" s="142">
        <v>274043</v>
      </c>
      <c r="DH78" s="142">
        <v>-270564.59999999998</v>
      </c>
    </row>
    <row r="79" spans="2:112" x14ac:dyDescent="0.25">
      <c r="B79" s="140">
        <v>2012</v>
      </c>
      <c r="C79" s="140">
        <v>4</v>
      </c>
      <c r="D79" s="140" t="s">
        <v>574</v>
      </c>
      <c r="E79" s="147">
        <v>41000</v>
      </c>
      <c r="F79" s="142">
        <v>984286.9</v>
      </c>
      <c r="G79" s="142">
        <v>984256.9</v>
      </c>
      <c r="H79" s="142">
        <v>928777.7</v>
      </c>
      <c r="I79" s="142">
        <v>275177.40000000002</v>
      </c>
      <c r="J79" s="142">
        <v>45075.5</v>
      </c>
      <c r="K79" s="142">
        <v>1137.8</v>
      </c>
      <c r="L79" s="142">
        <v>173645.7</v>
      </c>
      <c r="M79" s="142">
        <v>55318.400000000001</v>
      </c>
      <c r="N79" s="142">
        <v>265704.09999999998</v>
      </c>
      <c r="O79" s="142">
        <v>207560</v>
      </c>
      <c r="P79" s="142">
        <v>13040.6</v>
      </c>
      <c r="Q79" s="142">
        <v>167295.6</v>
      </c>
      <c r="R79" s="142">
        <v>55479.199999999997</v>
      </c>
      <c r="S79" s="142">
        <v>23310.2</v>
      </c>
      <c r="T79" s="142">
        <v>4643.2</v>
      </c>
      <c r="U79" s="142">
        <v>27525.8</v>
      </c>
      <c r="V79" s="142">
        <v>30</v>
      </c>
      <c r="W79" s="142">
        <v>1351424.1000001</v>
      </c>
      <c r="X79" s="142">
        <v>1290211</v>
      </c>
      <c r="Y79" s="142">
        <v>556356.19999999995</v>
      </c>
      <c r="Z79" s="142">
        <v>461440.5</v>
      </c>
      <c r="AA79" s="142">
        <v>94915.7</v>
      </c>
      <c r="AB79" s="142">
        <v>31178.6</v>
      </c>
      <c r="AC79" s="142">
        <v>535617.1</v>
      </c>
      <c r="AD79" s="142">
        <v>177997.1</v>
      </c>
      <c r="AE79" s="142">
        <v>355203.5</v>
      </c>
      <c r="AF79" s="142">
        <v>1628.1</v>
      </c>
      <c r="AG79" s="142">
        <v>788.4</v>
      </c>
      <c r="AH79" s="142">
        <v>167059.1</v>
      </c>
      <c r="AI79" s="142">
        <v>142067.79999999999</v>
      </c>
      <c r="AJ79" s="142">
        <v>24991.3</v>
      </c>
      <c r="AK79" s="142">
        <v>61213.100000099999</v>
      </c>
      <c r="AL79" s="142">
        <v>8088.1</v>
      </c>
      <c r="AM79" s="142">
        <v>53125.000000100001</v>
      </c>
      <c r="AN79" s="142">
        <v>521.20000000000005</v>
      </c>
      <c r="AO79" s="142">
        <v>50329.1</v>
      </c>
      <c r="AP79" s="142">
        <v>9.9999999999999995E-8</v>
      </c>
      <c r="AQ79" s="142">
        <v>2274.6999999999998</v>
      </c>
      <c r="AR79" s="142">
        <v>0</v>
      </c>
      <c r="AS79" s="142">
        <v>0</v>
      </c>
      <c r="AT79" s="142">
        <v>-200078.10000009986</v>
      </c>
      <c r="AU79" s="142">
        <v>-305954.09999999998</v>
      </c>
      <c r="AV79" s="142">
        <v>-367137.20000009995</v>
      </c>
      <c r="AW79" s="142">
        <v>-1.5708819599999999</v>
      </c>
      <c r="AX79" s="142">
        <v>9.9999900034163147E-2</v>
      </c>
      <c r="AY79" s="142">
        <v>367137.3</v>
      </c>
      <c r="AZ79" s="142">
        <v>506360.3</v>
      </c>
      <c r="BA79" s="142">
        <v>-139223</v>
      </c>
      <c r="BB79" s="142">
        <v>233714.05958478255</v>
      </c>
      <c r="BC79" s="142">
        <v>4642616</v>
      </c>
      <c r="BI79" s="140">
        <v>2012</v>
      </c>
      <c r="BJ79" s="140">
        <v>4</v>
      </c>
      <c r="BK79" s="140" t="s">
        <v>574</v>
      </c>
      <c r="BL79" s="147">
        <v>41000</v>
      </c>
      <c r="BM79" s="142">
        <v>227495.70000000007</v>
      </c>
      <c r="BN79" s="142">
        <v>227495.70000000007</v>
      </c>
      <c r="BO79" s="142">
        <v>210588.89999999991</v>
      </c>
      <c r="BP79" s="142">
        <v>61226.000000000029</v>
      </c>
      <c r="BQ79" s="142">
        <v>9907.5999999999985</v>
      </c>
      <c r="BR79" s="142">
        <v>276.09999999999991</v>
      </c>
      <c r="BS79" s="142">
        <v>38726.800000000017</v>
      </c>
      <c r="BT79" s="142">
        <v>12315.5</v>
      </c>
      <c r="BU79" s="142">
        <v>52067.099999999977</v>
      </c>
      <c r="BV79" s="142">
        <v>49050.200000000012</v>
      </c>
      <c r="BW79" s="142">
        <v>5526.2000000000007</v>
      </c>
      <c r="BX79" s="142">
        <v>42719.400000000009</v>
      </c>
      <c r="BY79" s="142">
        <v>16906.799999999996</v>
      </c>
      <c r="BZ79" s="142">
        <v>6244</v>
      </c>
      <c r="CA79" s="142">
        <v>1162.7999999999997</v>
      </c>
      <c r="CB79" s="142">
        <v>9500</v>
      </c>
      <c r="CC79" s="142">
        <v>0</v>
      </c>
      <c r="CD79" s="142">
        <v>279197.20000010007</v>
      </c>
      <c r="CE79" s="142">
        <v>271028.69999999995</v>
      </c>
      <c r="CF79" s="142">
        <v>117064.19999999995</v>
      </c>
      <c r="CG79" s="142">
        <v>98027.400000000023</v>
      </c>
      <c r="CH79" s="142">
        <v>19036.800000000003</v>
      </c>
      <c r="CI79" s="142">
        <v>12367</v>
      </c>
      <c r="CJ79" s="142">
        <v>130516.79999999999</v>
      </c>
      <c r="CK79" s="142">
        <v>45615</v>
      </c>
      <c r="CL79" s="142">
        <v>84275.900000000023</v>
      </c>
      <c r="CM79" s="142">
        <v>625.89999999999986</v>
      </c>
      <c r="CN79" s="142">
        <v>0</v>
      </c>
      <c r="CO79" s="142">
        <v>11080.700000000012</v>
      </c>
      <c r="CP79" s="142">
        <v>8429.0999999999767</v>
      </c>
      <c r="CQ79" s="142">
        <v>2651.5999999999985</v>
      </c>
      <c r="CR79" s="142">
        <v>8168.5000001000008</v>
      </c>
      <c r="CS79" s="142">
        <v>1880</v>
      </c>
      <c r="CT79" s="142">
        <v>6288.5000001000008</v>
      </c>
      <c r="CU79" s="142">
        <v>161.10000000000002</v>
      </c>
      <c r="CV79" s="142">
        <v>5749.4000000000015</v>
      </c>
      <c r="CW79" s="142">
        <v>9.9999999999999995E-8</v>
      </c>
      <c r="CX79" s="142">
        <v>377.99999999999977</v>
      </c>
      <c r="CY79" s="142">
        <v>0</v>
      </c>
      <c r="CZ79" s="142">
        <v>0</v>
      </c>
      <c r="DA79" s="142">
        <v>-40620.800000099931</v>
      </c>
      <c r="DB79" s="142">
        <v>-43532.999999999884</v>
      </c>
      <c r="DC79" s="142">
        <v>-51701.500000100001</v>
      </c>
      <c r="DD79" s="142">
        <v>-0.22121689999999994</v>
      </c>
      <c r="DE79" s="142">
        <v>39418.799999899988</v>
      </c>
      <c r="DF79" s="142">
        <v>91120.299999999988</v>
      </c>
      <c r="DG79" s="142">
        <v>93308.299999999988</v>
      </c>
      <c r="DH79" s="142">
        <v>-2188</v>
      </c>
    </row>
    <row r="80" spans="2:112" x14ac:dyDescent="0.25">
      <c r="B80" s="140">
        <v>2012</v>
      </c>
      <c r="C80" s="140">
        <v>5</v>
      </c>
      <c r="D80" s="140" t="s">
        <v>575</v>
      </c>
      <c r="E80" s="147">
        <v>41030</v>
      </c>
      <c r="F80" s="142">
        <v>1234316.6000000001</v>
      </c>
      <c r="G80" s="142">
        <v>1234286.6000000001</v>
      </c>
      <c r="H80" s="142">
        <v>1149376.6000000001</v>
      </c>
      <c r="I80" s="142">
        <v>347430.19999999995</v>
      </c>
      <c r="J80" s="142">
        <v>57646.9</v>
      </c>
      <c r="K80" s="142">
        <v>1576.7</v>
      </c>
      <c r="L80" s="142">
        <v>219223.3</v>
      </c>
      <c r="M80" s="142">
        <v>68983.3</v>
      </c>
      <c r="N80" s="142">
        <v>298717.90000000002</v>
      </c>
      <c r="O80" s="142">
        <v>252084.6</v>
      </c>
      <c r="P80" s="142">
        <v>14995</v>
      </c>
      <c r="Q80" s="142">
        <v>236148.9</v>
      </c>
      <c r="R80" s="142">
        <v>84910</v>
      </c>
      <c r="S80" s="142">
        <v>29372.799999999999</v>
      </c>
      <c r="T80" s="142">
        <v>5811</v>
      </c>
      <c r="U80" s="142">
        <v>49726.2</v>
      </c>
      <c r="V80" s="142">
        <v>30</v>
      </c>
      <c r="W80" s="142">
        <v>1660537.20000001</v>
      </c>
      <c r="X80" s="142">
        <v>1572213</v>
      </c>
      <c r="Y80" s="142">
        <v>674848.3</v>
      </c>
      <c r="Z80" s="142">
        <v>558794</v>
      </c>
      <c r="AA80" s="142">
        <v>116054.3</v>
      </c>
      <c r="AB80" s="142">
        <v>42639.3</v>
      </c>
      <c r="AC80" s="142">
        <v>668870.30000000005</v>
      </c>
      <c r="AD80" s="142">
        <v>224547.20000000001</v>
      </c>
      <c r="AE80" s="142">
        <v>440970.7</v>
      </c>
      <c r="AF80" s="142">
        <v>1912.7</v>
      </c>
      <c r="AG80" s="142">
        <v>1439.7</v>
      </c>
      <c r="AH80" s="142">
        <v>185855.1</v>
      </c>
      <c r="AI80" s="142">
        <v>159892.9</v>
      </c>
      <c r="AJ80" s="142">
        <v>25962.2</v>
      </c>
      <c r="AK80" s="142">
        <v>88324.200000009994</v>
      </c>
      <c r="AL80" s="142">
        <v>12190.8</v>
      </c>
      <c r="AM80" s="142">
        <v>76133.400000010006</v>
      </c>
      <c r="AN80" s="142">
        <v>679.7</v>
      </c>
      <c r="AO80" s="142">
        <v>72693.7</v>
      </c>
      <c r="AP80" s="142">
        <v>1E-8</v>
      </c>
      <c r="AQ80" s="142">
        <v>2760</v>
      </c>
      <c r="AR80" s="142">
        <v>0</v>
      </c>
      <c r="AS80" s="142">
        <v>0</v>
      </c>
      <c r="AT80" s="142">
        <v>-240365.50000000978</v>
      </c>
      <c r="AU80" s="142">
        <v>-337926.39999999991</v>
      </c>
      <c r="AV80" s="142">
        <v>-426220.60000000987</v>
      </c>
      <c r="AW80" s="142">
        <v>-1.8236840400000001</v>
      </c>
      <c r="AX80" s="142">
        <v>9.9999990139622241E-2</v>
      </c>
      <c r="AY80" s="142">
        <v>426220.7</v>
      </c>
      <c r="AZ80" s="142">
        <v>564946.6</v>
      </c>
      <c r="BA80" s="142">
        <v>-138725.9</v>
      </c>
      <c r="BB80" s="142">
        <v>233714.0593718251</v>
      </c>
      <c r="BC80" s="142">
        <v>4648521</v>
      </c>
      <c r="BI80" s="140">
        <v>2012</v>
      </c>
      <c r="BJ80" s="140">
        <v>5</v>
      </c>
      <c r="BK80" s="140" t="s">
        <v>575</v>
      </c>
      <c r="BL80" s="147">
        <v>41030</v>
      </c>
      <c r="BM80" s="142">
        <v>250029.70000000007</v>
      </c>
      <c r="BN80" s="142">
        <v>250029.70000000007</v>
      </c>
      <c r="BO80" s="142">
        <v>220598.90000000014</v>
      </c>
      <c r="BP80" s="142">
        <v>72252.79999999993</v>
      </c>
      <c r="BQ80" s="142">
        <v>12571.400000000001</v>
      </c>
      <c r="BR80" s="142">
        <v>438.90000000000009</v>
      </c>
      <c r="BS80" s="142">
        <v>45577.599999999977</v>
      </c>
      <c r="BT80" s="142">
        <v>13664.900000000001</v>
      </c>
      <c r="BU80" s="142">
        <v>33013.800000000047</v>
      </c>
      <c r="BV80" s="142">
        <v>44524.600000000006</v>
      </c>
      <c r="BW80" s="142">
        <v>1954.3999999999996</v>
      </c>
      <c r="BX80" s="142">
        <v>68853.299999999988</v>
      </c>
      <c r="BY80" s="142">
        <v>29430.800000000003</v>
      </c>
      <c r="BZ80" s="142">
        <v>6062.5999999999985</v>
      </c>
      <c r="CA80" s="142">
        <v>1167.8000000000002</v>
      </c>
      <c r="CB80" s="142">
        <v>22200.399999999998</v>
      </c>
      <c r="CC80" s="142">
        <v>0</v>
      </c>
      <c r="CD80" s="142">
        <v>309113.09999990999</v>
      </c>
      <c r="CE80" s="142">
        <v>282002</v>
      </c>
      <c r="CF80" s="142">
        <v>118492.10000000009</v>
      </c>
      <c r="CG80" s="142">
        <v>97353.5</v>
      </c>
      <c r="CH80" s="142">
        <v>21138.600000000006</v>
      </c>
      <c r="CI80" s="142">
        <v>11460.700000000004</v>
      </c>
      <c r="CJ80" s="142">
        <v>133253.20000000007</v>
      </c>
      <c r="CK80" s="142">
        <v>46550.100000000006</v>
      </c>
      <c r="CL80" s="142">
        <v>85767.200000000012</v>
      </c>
      <c r="CM80" s="142">
        <v>284.60000000000014</v>
      </c>
      <c r="CN80" s="142">
        <v>651.30000000000007</v>
      </c>
      <c r="CO80" s="142">
        <v>18796</v>
      </c>
      <c r="CP80" s="142">
        <v>17825.100000000006</v>
      </c>
      <c r="CQ80" s="142">
        <v>970.90000000000146</v>
      </c>
      <c r="CR80" s="142">
        <v>27111.099999909995</v>
      </c>
      <c r="CS80" s="142">
        <v>4102.6999999999989</v>
      </c>
      <c r="CT80" s="142">
        <v>23008.399999910005</v>
      </c>
      <c r="CU80" s="142">
        <v>158.5</v>
      </c>
      <c r="CV80" s="142">
        <v>22364.6</v>
      </c>
      <c r="CW80" s="142">
        <v>-8.9999999999999999E-8</v>
      </c>
      <c r="CX80" s="142">
        <v>485.30000000000018</v>
      </c>
      <c r="CY80" s="142">
        <v>0</v>
      </c>
      <c r="CZ80" s="142">
        <v>0</v>
      </c>
      <c r="DA80" s="142">
        <v>-40287.399999909918</v>
      </c>
      <c r="DB80" s="142">
        <v>-31972.29999999993</v>
      </c>
      <c r="DC80" s="142">
        <v>-59083.399999909918</v>
      </c>
      <c r="DD80" s="142">
        <v>-0.25280208000000015</v>
      </c>
      <c r="DE80" s="142">
        <v>9.0105459094047546E-8</v>
      </c>
      <c r="DF80" s="142">
        <v>59083.400000000023</v>
      </c>
      <c r="DG80" s="142">
        <v>58586.299999999988</v>
      </c>
      <c r="DH80" s="142">
        <v>497.10000000000582</v>
      </c>
    </row>
    <row r="81" spans="2:112" x14ac:dyDescent="0.25">
      <c r="B81" s="140">
        <v>2012</v>
      </c>
      <c r="C81" s="140">
        <v>6</v>
      </c>
      <c r="D81" s="140" t="s">
        <v>576</v>
      </c>
      <c r="E81" s="147">
        <v>41061</v>
      </c>
      <c r="F81" s="142">
        <v>1543940</v>
      </c>
      <c r="G81" s="142">
        <v>1543910</v>
      </c>
      <c r="H81" s="142">
        <v>1425249.4</v>
      </c>
      <c r="I81" s="142">
        <v>412984.30000000005</v>
      </c>
      <c r="J81" s="142">
        <v>69397.8</v>
      </c>
      <c r="K81" s="142">
        <v>1880.1</v>
      </c>
      <c r="L81" s="142">
        <v>260518.2</v>
      </c>
      <c r="M81" s="142">
        <v>81188.2</v>
      </c>
      <c r="N81" s="142">
        <v>418855.6</v>
      </c>
      <c r="O81" s="142">
        <v>293928.59999999998</v>
      </c>
      <c r="P81" s="142">
        <v>15853.5</v>
      </c>
      <c r="Q81" s="142">
        <v>283627.40000000002</v>
      </c>
      <c r="R81" s="142">
        <v>118660.6</v>
      </c>
      <c r="S81" s="142">
        <v>35367.1</v>
      </c>
      <c r="T81" s="142">
        <v>7265.3</v>
      </c>
      <c r="U81" s="142">
        <v>76028.2</v>
      </c>
      <c r="V81" s="142">
        <v>30</v>
      </c>
      <c r="W81" s="142">
        <v>2029692.8000000101</v>
      </c>
      <c r="X81" s="142">
        <v>1897389.5</v>
      </c>
      <c r="Y81" s="142">
        <v>809216.6</v>
      </c>
      <c r="Z81" s="142">
        <v>672682.1</v>
      </c>
      <c r="AA81" s="142">
        <v>136534.5</v>
      </c>
      <c r="AB81" s="142">
        <v>53517.599999999999</v>
      </c>
      <c r="AC81" s="142">
        <v>794652.3</v>
      </c>
      <c r="AD81" s="142">
        <v>270670.2</v>
      </c>
      <c r="AE81" s="142">
        <v>520118.1</v>
      </c>
      <c r="AF81" s="142">
        <v>2130.5</v>
      </c>
      <c r="AG81" s="142">
        <v>1733.5</v>
      </c>
      <c r="AH81" s="142">
        <v>240003</v>
      </c>
      <c r="AI81" s="142">
        <v>213728.2</v>
      </c>
      <c r="AJ81" s="142">
        <v>26274.799999999999</v>
      </c>
      <c r="AK81" s="142">
        <v>132303.30000001</v>
      </c>
      <c r="AL81" s="142">
        <v>14826.4</v>
      </c>
      <c r="AM81" s="142">
        <v>117476.90000001001</v>
      </c>
      <c r="AN81" s="142">
        <v>7082.1</v>
      </c>
      <c r="AO81" s="142">
        <v>107598.1</v>
      </c>
      <c r="AP81" s="142">
        <v>1E-8</v>
      </c>
      <c r="AQ81" s="142">
        <v>2796.7</v>
      </c>
      <c r="AR81" s="142">
        <v>0</v>
      </c>
      <c r="AS81" s="142">
        <v>0</v>
      </c>
      <c r="AT81" s="142">
        <v>-245749.80000001006</v>
      </c>
      <c r="AU81" s="142">
        <v>-353479.5</v>
      </c>
      <c r="AV81" s="142">
        <v>-485752.80000001006</v>
      </c>
      <c r="AW81" s="142">
        <v>-2.0784064199999999</v>
      </c>
      <c r="AX81" s="142">
        <v>0.19999998994171619</v>
      </c>
      <c r="AY81" s="142">
        <v>485753</v>
      </c>
      <c r="AZ81" s="142">
        <v>626679</v>
      </c>
      <c r="BA81" s="142">
        <v>-140926</v>
      </c>
      <c r="BB81" s="142">
        <v>233714.05867771045</v>
      </c>
      <c r="BC81" s="142">
        <v>4651852</v>
      </c>
      <c r="BI81" s="140">
        <v>2012</v>
      </c>
      <c r="BJ81" s="140">
        <v>6</v>
      </c>
      <c r="BK81" s="140" t="s">
        <v>576</v>
      </c>
      <c r="BL81" s="147">
        <v>41061</v>
      </c>
      <c r="BM81" s="142">
        <v>309623.39999999991</v>
      </c>
      <c r="BN81" s="142">
        <v>309623.39999999991</v>
      </c>
      <c r="BO81" s="142">
        <v>275872.79999999981</v>
      </c>
      <c r="BP81" s="142">
        <v>65554.100000000093</v>
      </c>
      <c r="BQ81" s="142">
        <v>11750.900000000001</v>
      </c>
      <c r="BR81" s="142">
        <v>303.39999999999986</v>
      </c>
      <c r="BS81" s="142">
        <v>41294.900000000023</v>
      </c>
      <c r="BT81" s="142">
        <v>12204.899999999994</v>
      </c>
      <c r="BU81" s="142">
        <v>120137.69999999995</v>
      </c>
      <c r="BV81" s="142">
        <v>41843.999999999971</v>
      </c>
      <c r="BW81" s="142">
        <v>858.5</v>
      </c>
      <c r="BX81" s="142">
        <v>47478.500000000029</v>
      </c>
      <c r="BY81" s="142">
        <v>33750.600000000006</v>
      </c>
      <c r="BZ81" s="142">
        <v>5994.2999999999993</v>
      </c>
      <c r="CA81" s="142">
        <v>1454.3000000000002</v>
      </c>
      <c r="CB81" s="142">
        <v>26302</v>
      </c>
      <c r="CC81" s="142">
        <v>0</v>
      </c>
      <c r="CD81" s="142">
        <v>369155.60000000009</v>
      </c>
      <c r="CE81" s="142">
        <v>325176.5</v>
      </c>
      <c r="CF81" s="142">
        <v>134368.29999999993</v>
      </c>
      <c r="CG81" s="142">
        <v>113888.09999999998</v>
      </c>
      <c r="CH81" s="142">
        <v>20480.199999999997</v>
      </c>
      <c r="CI81" s="142">
        <v>10878.299999999996</v>
      </c>
      <c r="CJ81" s="142">
        <v>125782</v>
      </c>
      <c r="CK81" s="142">
        <v>46123</v>
      </c>
      <c r="CL81" s="142">
        <v>79147.399999999965</v>
      </c>
      <c r="CM81" s="142">
        <v>217.79999999999995</v>
      </c>
      <c r="CN81" s="142">
        <v>293.79999999999995</v>
      </c>
      <c r="CO81" s="142">
        <v>54147.899999999994</v>
      </c>
      <c r="CP81" s="142">
        <v>53835.300000000017</v>
      </c>
      <c r="CQ81" s="142">
        <v>312.59999999999854</v>
      </c>
      <c r="CR81" s="142">
        <v>43979.100000000006</v>
      </c>
      <c r="CS81" s="142">
        <v>2635.6000000000004</v>
      </c>
      <c r="CT81" s="142">
        <v>41343.5</v>
      </c>
      <c r="CU81" s="142">
        <v>6402.4000000000005</v>
      </c>
      <c r="CV81" s="142">
        <v>34904.400000000009</v>
      </c>
      <c r="CW81" s="142">
        <v>0</v>
      </c>
      <c r="CX81" s="142">
        <v>36.699999999999818</v>
      </c>
      <c r="CY81" s="142">
        <v>0</v>
      </c>
      <c r="CZ81" s="142">
        <v>0</v>
      </c>
      <c r="DA81" s="142">
        <v>-5384.3000000002794</v>
      </c>
      <c r="DB81" s="142">
        <v>-15553.100000000093</v>
      </c>
      <c r="DC81" s="142">
        <v>-59532.200000000186</v>
      </c>
      <c r="DD81" s="142">
        <v>-0.2547223799999998</v>
      </c>
      <c r="DE81" s="142">
        <v>9.9999999802093953E-2</v>
      </c>
      <c r="DF81" s="142">
        <v>59532.299999999988</v>
      </c>
      <c r="DG81" s="142">
        <v>61732.400000000023</v>
      </c>
      <c r="DH81" s="142">
        <v>-2200.1000000000058</v>
      </c>
    </row>
    <row r="82" spans="2:112" x14ac:dyDescent="0.25">
      <c r="B82" s="140">
        <v>2012</v>
      </c>
      <c r="C82" s="140">
        <v>7</v>
      </c>
      <c r="D82" s="140" t="s">
        <v>577</v>
      </c>
      <c r="E82" s="147">
        <v>41091</v>
      </c>
      <c r="F82" s="142">
        <v>1783278.1</v>
      </c>
      <c r="G82" s="142">
        <v>1783195.1</v>
      </c>
      <c r="H82" s="142">
        <v>1641099.6</v>
      </c>
      <c r="I82" s="142">
        <v>485138.9</v>
      </c>
      <c r="J82" s="142">
        <v>81930.600000000006</v>
      </c>
      <c r="K82" s="142">
        <v>2181.3000000000002</v>
      </c>
      <c r="L82" s="142">
        <v>306970.5</v>
      </c>
      <c r="M82" s="142">
        <v>94056.5</v>
      </c>
      <c r="N82" s="142">
        <v>470090.6</v>
      </c>
      <c r="O82" s="142">
        <v>343523</v>
      </c>
      <c r="P82" s="142">
        <v>16847.5</v>
      </c>
      <c r="Q82" s="142">
        <v>325499.59999999998</v>
      </c>
      <c r="R82" s="142">
        <v>142095.5</v>
      </c>
      <c r="S82" s="142">
        <v>41380.6</v>
      </c>
      <c r="T82" s="142">
        <v>9467</v>
      </c>
      <c r="U82" s="142">
        <v>91247.9</v>
      </c>
      <c r="V82" s="142">
        <v>83</v>
      </c>
      <c r="W82" s="142">
        <v>2352227.7000000998</v>
      </c>
      <c r="X82" s="142">
        <v>2200944.9</v>
      </c>
      <c r="Y82" s="142">
        <v>923657.7</v>
      </c>
      <c r="Z82" s="142">
        <v>769295.4</v>
      </c>
      <c r="AA82" s="142">
        <v>154362.29999999999</v>
      </c>
      <c r="AB82" s="142">
        <v>64409.8</v>
      </c>
      <c r="AC82" s="142">
        <v>925771.2</v>
      </c>
      <c r="AD82" s="142">
        <v>318053.59999999998</v>
      </c>
      <c r="AE82" s="142">
        <v>603332.1</v>
      </c>
      <c r="AF82" s="142">
        <v>2435.6</v>
      </c>
      <c r="AG82" s="142">
        <v>1949.9</v>
      </c>
      <c r="AH82" s="142">
        <v>287106.2</v>
      </c>
      <c r="AI82" s="142">
        <v>248796.5</v>
      </c>
      <c r="AJ82" s="142">
        <v>38309.699999999997</v>
      </c>
      <c r="AK82" s="142">
        <v>151282.80000009999</v>
      </c>
      <c r="AL82" s="142">
        <v>17806</v>
      </c>
      <c r="AM82" s="142">
        <v>133476.80000009999</v>
      </c>
      <c r="AN82" s="142">
        <v>7302.1</v>
      </c>
      <c r="AO82" s="142">
        <v>123325</v>
      </c>
      <c r="AP82" s="142">
        <v>9.9999999999999995E-8</v>
      </c>
      <c r="AQ82" s="142">
        <v>2849.7</v>
      </c>
      <c r="AR82" s="142">
        <v>0</v>
      </c>
      <c r="AS82" s="142">
        <v>0</v>
      </c>
      <c r="AT82" s="142">
        <v>-281843.40000009979</v>
      </c>
      <c r="AU82" s="142">
        <v>-417749.79999999981</v>
      </c>
      <c r="AV82" s="142">
        <v>-568949.60000009974</v>
      </c>
      <c r="AW82" s="142">
        <v>-2.43438329</v>
      </c>
      <c r="AX82" s="142">
        <v>0.39999990025535226</v>
      </c>
      <c r="AY82" s="142">
        <v>568950</v>
      </c>
      <c r="AZ82" s="142">
        <v>715578</v>
      </c>
      <c r="BA82" s="142">
        <v>-146628</v>
      </c>
      <c r="BB82" s="142">
        <v>233714.05905439804</v>
      </c>
      <c r="BC82" s="142">
        <v>4657757</v>
      </c>
      <c r="BI82" s="140">
        <v>2012</v>
      </c>
      <c r="BJ82" s="140">
        <v>7</v>
      </c>
      <c r="BK82" s="140" t="s">
        <v>577</v>
      </c>
      <c r="BL82" s="147">
        <v>41091</v>
      </c>
      <c r="BM82" s="142">
        <v>239338.10000000009</v>
      </c>
      <c r="BN82" s="142">
        <v>239285.10000000009</v>
      </c>
      <c r="BO82" s="142">
        <v>215850.20000000019</v>
      </c>
      <c r="BP82" s="142">
        <v>72154.599999999977</v>
      </c>
      <c r="BQ82" s="142">
        <v>12532.800000000003</v>
      </c>
      <c r="BR82" s="142">
        <v>301.20000000000027</v>
      </c>
      <c r="BS82" s="142">
        <v>46452.299999999988</v>
      </c>
      <c r="BT82" s="142">
        <v>12868.300000000003</v>
      </c>
      <c r="BU82" s="142">
        <v>51235</v>
      </c>
      <c r="BV82" s="142">
        <v>49594.400000000023</v>
      </c>
      <c r="BW82" s="142">
        <v>994</v>
      </c>
      <c r="BX82" s="142">
        <v>41872.199999999953</v>
      </c>
      <c r="BY82" s="142">
        <v>23434.899999999994</v>
      </c>
      <c r="BZ82" s="142">
        <v>6013.5</v>
      </c>
      <c r="CA82" s="142">
        <v>2201.6999999999998</v>
      </c>
      <c r="CB82" s="142">
        <v>15219.699999999997</v>
      </c>
      <c r="CC82" s="142">
        <v>53</v>
      </c>
      <c r="CD82" s="142">
        <v>322534.90000008978</v>
      </c>
      <c r="CE82" s="142">
        <v>303555.39999999991</v>
      </c>
      <c r="CF82" s="142">
        <v>114441.09999999998</v>
      </c>
      <c r="CG82" s="142">
        <v>96613.300000000047</v>
      </c>
      <c r="CH82" s="142">
        <v>17827.799999999988</v>
      </c>
      <c r="CI82" s="142">
        <v>10892.200000000004</v>
      </c>
      <c r="CJ82" s="142">
        <v>131118.89999999991</v>
      </c>
      <c r="CK82" s="142">
        <v>47383.399999999965</v>
      </c>
      <c r="CL82" s="142">
        <v>83214</v>
      </c>
      <c r="CM82" s="142">
        <v>305.09999999999991</v>
      </c>
      <c r="CN82" s="142">
        <v>216.40000000000009</v>
      </c>
      <c r="CO82" s="142">
        <v>47103.200000000012</v>
      </c>
      <c r="CP82" s="142">
        <v>35068.299999999988</v>
      </c>
      <c r="CQ82" s="142">
        <v>12034.899999999998</v>
      </c>
      <c r="CR82" s="142">
        <v>18979.500000089989</v>
      </c>
      <c r="CS82" s="142">
        <v>2979.6000000000004</v>
      </c>
      <c r="CT82" s="142">
        <v>15999.900000089983</v>
      </c>
      <c r="CU82" s="142">
        <v>220</v>
      </c>
      <c r="CV82" s="142">
        <v>15726.899999999994</v>
      </c>
      <c r="CW82" s="142">
        <v>8.9999999999999999E-8</v>
      </c>
      <c r="CX82" s="142">
        <v>53</v>
      </c>
      <c r="CY82" s="142">
        <v>0</v>
      </c>
      <c r="CZ82" s="142">
        <v>0</v>
      </c>
      <c r="DA82" s="142">
        <v>-36093.600000089733</v>
      </c>
      <c r="DB82" s="142">
        <v>-64270.299999999814</v>
      </c>
      <c r="DC82" s="142">
        <v>-83196.800000089686</v>
      </c>
      <c r="DD82" s="142">
        <v>-0.35597687000000011</v>
      </c>
      <c r="DE82" s="142">
        <v>0.19999991031363606</v>
      </c>
      <c r="DF82" s="142">
        <v>83197</v>
      </c>
      <c r="DG82" s="142">
        <v>88899</v>
      </c>
      <c r="DH82" s="142">
        <v>-5702</v>
      </c>
    </row>
    <row r="83" spans="2:112" x14ac:dyDescent="0.25">
      <c r="B83" s="140">
        <v>2012</v>
      </c>
      <c r="C83" s="140">
        <v>8</v>
      </c>
      <c r="D83" s="140" t="s">
        <v>578</v>
      </c>
      <c r="E83" s="147">
        <v>41122</v>
      </c>
      <c r="F83" s="142">
        <v>2005518.1</v>
      </c>
      <c r="G83" s="142">
        <v>2005435.1</v>
      </c>
      <c r="H83" s="142">
        <v>1844676.4</v>
      </c>
      <c r="I83" s="142">
        <v>559499.1</v>
      </c>
      <c r="J83" s="142">
        <v>94667.1</v>
      </c>
      <c r="K83" s="142">
        <v>2473.1999999999998</v>
      </c>
      <c r="L83" s="142">
        <v>354078.6</v>
      </c>
      <c r="M83" s="142">
        <v>108280.2</v>
      </c>
      <c r="N83" s="142">
        <v>506589.7</v>
      </c>
      <c r="O83" s="142">
        <v>390330.9</v>
      </c>
      <c r="P83" s="142">
        <v>18033.7</v>
      </c>
      <c r="Q83" s="142">
        <v>370223</v>
      </c>
      <c r="R83" s="142">
        <v>160758.70000000001</v>
      </c>
      <c r="S83" s="142">
        <v>47407.9</v>
      </c>
      <c r="T83" s="142">
        <v>13233</v>
      </c>
      <c r="U83" s="142">
        <v>100117.8</v>
      </c>
      <c r="V83" s="142">
        <v>83</v>
      </c>
      <c r="W83" s="142">
        <v>2667749.4000001</v>
      </c>
      <c r="X83" s="142">
        <v>2484521.7999999998</v>
      </c>
      <c r="Y83" s="142">
        <v>1046195.4</v>
      </c>
      <c r="Z83" s="142">
        <v>868422.2</v>
      </c>
      <c r="AA83" s="142">
        <v>177773.2</v>
      </c>
      <c r="AB83" s="142">
        <v>75295.3</v>
      </c>
      <c r="AC83" s="142">
        <v>1064134.1000000001</v>
      </c>
      <c r="AD83" s="142">
        <v>365347.7</v>
      </c>
      <c r="AE83" s="142">
        <v>693923.9</v>
      </c>
      <c r="AF83" s="142">
        <v>2595.6999999999998</v>
      </c>
      <c r="AG83" s="142">
        <v>2266.8000000000002</v>
      </c>
      <c r="AH83" s="142">
        <v>298897</v>
      </c>
      <c r="AI83" s="142">
        <v>260213.2</v>
      </c>
      <c r="AJ83" s="142">
        <v>38683.800000000003</v>
      </c>
      <c r="AK83" s="142">
        <v>183227.60000010001</v>
      </c>
      <c r="AL83" s="142">
        <v>20497.3</v>
      </c>
      <c r="AM83" s="142">
        <v>162730.30000009999</v>
      </c>
      <c r="AN83" s="142">
        <v>7562.8</v>
      </c>
      <c r="AO83" s="142">
        <v>151372</v>
      </c>
      <c r="AP83" s="142">
        <v>9.9999999999999995E-8</v>
      </c>
      <c r="AQ83" s="142">
        <v>3795.5</v>
      </c>
      <c r="AR83" s="142">
        <v>0</v>
      </c>
      <c r="AS83" s="142">
        <v>0</v>
      </c>
      <c r="AT83" s="142">
        <v>-363334.30000009993</v>
      </c>
      <c r="AU83" s="142">
        <v>-479086.69999999972</v>
      </c>
      <c r="AV83" s="142">
        <v>-662231.30000009993</v>
      </c>
      <c r="AW83" s="142">
        <v>-2.8335107599999998</v>
      </c>
      <c r="AX83" s="142">
        <v>-185.30000009993091</v>
      </c>
      <c r="AY83" s="142">
        <v>662046</v>
      </c>
      <c r="AZ83" s="142">
        <v>809309</v>
      </c>
      <c r="BA83" s="142">
        <v>-147263</v>
      </c>
      <c r="BB83" s="142">
        <v>233714.05866837082</v>
      </c>
      <c r="BC83" s="142">
        <v>4660764</v>
      </c>
      <c r="BI83" s="140">
        <v>2012</v>
      </c>
      <c r="BJ83" s="140">
        <v>8</v>
      </c>
      <c r="BK83" s="140" t="s">
        <v>578</v>
      </c>
      <c r="BL83" s="147">
        <v>41122</v>
      </c>
      <c r="BM83" s="142">
        <v>222240</v>
      </c>
      <c r="BN83" s="142">
        <v>222240</v>
      </c>
      <c r="BO83" s="142">
        <v>203576.79999999981</v>
      </c>
      <c r="BP83" s="142">
        <v>74360.199999999953</v>
      </c>
      <c r="BQ83" s="142">
        <v>12736.5</v>
      </c>
      <c r="BR83" s="142">
        <v>291.89999999999964</v>
      </c>
      <c r="BS83" s="142">
        <v>47108.099999999977</v>
      </c>
      <c r="BT83" s="142">
        <v>14223.699999999997</v>
      </c>
      <c r="BU83" s="142">
        <v>36499.100000000035</v>
      </c>
      <c r="BV83" s="142">
        <v>46807.900000000023</v>
      </c>
      <c r="BW83" s="142">
        <v>1186.2000000000007</v>
      </c>
      <c r="BX83" s="142">
        <v>44723.400000000023</v>
      </c>
      <c r="BY83" s="142">
        <v>18663.200000000012</v>
      </c>
      <c r="BZ83" s="142">
        <v>6027.3000000000029</v>
      </c>
      <c r="CA83" s="142">
        <v>3766</v>
      </c>
      <c r="CB83" s="142">
        <v>8869.9000000000087</v>
      </c>
      <c r="CC83" s="142">
        <v>0</v>
      </c>
      <c r="CD83" s="142">
        <v>315521.70000000019</v>
      </c>
      <c r="CE83" s="142">
        <v>283576.89999999991</v>
      </c>
      <c r="CF83" s="142">
        <v>122537.70000000007</v>
      </c>
      <c r="CG83" s="142">
        <v>99126.79999999993</v>
      </c>
      <c r="CH83" s="142">
        <v>23410.900000000023</v>
      </c>
      <c r="CI83" s="142">
        <v>10885.5</v>
      </c>
      <c r="CJ83" s="142">
        <v>138362.90000000014</v>
      </c>
      <c r="CK83" s="142">
        <v>47294.100000000035</v>
      </c>
      <c r="CL83" s="142">
        <v>90591.800000000047</v>
      </c>
      <c r="CM83" s="142">
        <v>160.09999999999991</v>
      </c>
      <c r="CN83" s="142">
        <v>316.90000000000009</v>
      </c>
      <c r="CO83" s="142">
        <v>11790.799999999988</v>
      </c>
      <c r="CP83" s="142">
        <v>11416.700000000012</v>
      </c>
      <c r="CQ83" s="142">
        <v>374.10000000000582</v>
      </c>
      <c r="CR83" s="142">
        <v>31944.800000000017</v>
      </c>
      <c r="CS83" s="142">
        <v>2691.2999999999993</v>
      </c>
      <c r="CT83" s="142">
        <v>29253.5</v>
      </c>
      <c r="CU83" s="142">
        <v>260.69999999999982</v>
      </c>
      <c r="CV83" s="142">
        <v>28047</v>
      </c>
      <c r="CW83" s="142">
        <v>0</v>
      </c>
      <c r="CX83" s="142">
        <v>945.80000000000018</v>
      </c>
      <c r="CY83" s="142">
        <v>0</v>
      </c>
      <c r="CZ83" s="142">
        <v>0</v>
      </c>
      <c r="DA83" s="142">
        <v>-81490.90000000014</v>
      </c>
      <c r="DB83" s="142">
        <v>-61336.899999999907</v>
      </c>
      <c r="DC83" s="142">
        <v>-93281.700000000186</v>
      </c>
      <c r="DD83" s="142">
        <v>-0.39912746999999982</v>
      </c>
      <c r="DE83" s="142">
        <v>-185.70000000018626</v>
      </c>
      <c r="DF83" s="142">
        <v>93096</v>
      </c>
      <c r="DG83" s="142">
        <v>93731</v>
      </c>
      <c r="DH83" s="142">
        <v>-635</v>
      </c>
    </row>
    <row r="84" spans="2:112" x14ac:dyDescent="0.25">
      <c r="B84" s="140">
        <v>2012</v>
      </c>
      <c r="C84" s="140">
        <v>9</v>
      </c>
      <c r="D84" s="140" t="s">
        <v>579</v>
      </c>
      <c r="E84" s="147">
        <v>41153</v>
      </c>
      <c r="F84" s="142">
        <v>2311846.2000000002</v>
      </c>
      <c r="G84" s="142">
        <v>2307914.6</v>
      </c>
      <c r="H84" s="142">
        <v>2124269.5</v>
      </c>
      <c r="I84" s="142">
        <v>621724.9</v>
      </c>
      <c r="J84" s="142">
        <v>107259.1</v>
      </c>
      <c r="K84" s="142">
        <v>2809.7</v>
      </c>
      <c r="L84" s="142">
        <v>392778.4</v>
      </c>
      <c r="M84" s="142">
        <v>118877.7</v>
      </c>
      <c r="N84" s="142">
        <v>620921.69999999995</v>
      </c>
      <c r="O84" s="142">
        <v>436928.2</v>
      </c>
      <c r="P84" s="142">
        <v>19603.599999999999</v>
      </c>
      <c r="Q84" s="142">
        <v>425091.1</v>
      </c>
      <c r="R84" s="142">
        <v>183645.09999999998</v>
      </c>
      <c r="S84" s="142">
        <v>53806.1</v>
      </c>
      <c r="T84" s="142">
        <v>14408.6</v>
      </c>
      <c r="U84" s="142">
        <v>115430.39999999999</v>
      </c>
      <c r="V84" s="142">
        <v>3931.6</v>
      </c>
      <c r="W84" s="142">
        <v>3046563.5000001001</v>
      </c>
      <c r="X84" s="142">
        <v>2839404.5</v>
      </c>
      <c r="Y84" s="142">
        <v>1170855.8</v>
      </c>
      <c r="Z84" s="142">
        <v>972167.1</v>
      </c>
      <c r="AA84" s="142">
        <v>198688.7</v>
      </c>
      <c r="AB84" s="142">
        <v>86173.6</v>
      </c>
      <c r="AC84" s="142">
        <v>1197520.6000000001</v>
      </c>
      <c r="AD84" s="142">
        <v>418178.4</v>
      </c>
      <c r="AE84" s="142">
        <v>774051.6</v>
      </c>
      <c r="AF84" s="142">
        <v>2764.5</v>
      </c>
      <c r="AG84" s="142">
        <v>2526.1</v>
      </c>
      <c r="AH84" s="142">
        <v>384854.5</v>
      </c>
      <c r="AI84" s="142">
        <v>341882.7</v>
      </c>
      <c r="AJ84" s="142">
        <v>42971.8</v>
      </c>
      <c r="AK84" s="142">
        <v>207159.0000001</v>
      </c>
      <c r="AL84" s="142">
        <v>24361.200000000001</v>
      </c>
      <c r="AM84" s="142">
        <v>182797.80000009999</v>
      </c>
      <c r="AN84" s="142">
        <v>7814.7</v>
      </c>
      <c r="AO84" s="142">
        <v>170878.3</v>
      </c>
      <c r="AP84" s="142">
        <v>9.9999999999999995E-8</v>
      </c>
      <c r="AQ84" s="142">
        <v>4104.8</v>
      </c>
      <c r="AR84" s="142">
        <v>0</v>
      </c>
      <c r="AS84" s="142">
        <v>0</v>
      </c>
      <c r="AT84" s="142">
        <v>-349862.80000009993</v>
      </c>
      <c r="AU84" s="142">
        <v>-531489.89999999991</v>
      </c>
      <c r="AV84" s="142">
        <v>-734717.30000009993</v>
      </c>
      <c r="AW84" s="142">
        <v>-3.1436589800000001</v>
      </c>
      <c r="AX84" s="142">
        <v>-0.30000009993091226</v>
      </c>
      <c r="AY84" s="142">
        <v>734717</v>
      </c>
      <c r="AZ84" s="142">
        <v>884527</v>
      </c>
      <c r="BA84" s="142">
        <v>-149810</v>
      </c>
      <c r="BB84" s="142">
        <v>233714.05889582206</v>
      </c>
      <c r="BC84" s="142">
        <v>4666410</v>
      </c>
      <c r="BI84" s="140">
        <v>2012</v>
      </c>
      <c r="BJ84" s="140">
        <v>9</v>
      </c>
      <c r="BK84" s="140" t="s">
        <v>579</v>
      </c>
      <c r="BL84" s="147">
        <v>41153</v>
      </c>
      <c r="BM84" s="142">
        <v>306328.10000000009</v>
      </c>
      <c r="BN84" s="142">
        <v>302479.5</v>
      </c>
      <c r="BO84" s="142">
        <v>279593.10000000009</v>
      </c>
      <c r="BP84" s="142">
        <v>62225.800000000047</v>
      </c>
      <c r="BQ84" s="142">
        <v>12592</v>
      </c>
      <c r="BR84" s="142">
        <v>336.5</v>
      </c>
      <c r="BS84" s="142">
        <v>38699.800000000047</v>
      </c>
      <c r="BT84" s="142">
        <v>10597.5</v>
      </c>
      <c r="BU84" s="142">
        <v>114331.99999999994</v>
      </c>
      <c r="BV84" s="142">
        <v>46597.299999999988</v>
      </c>
      <c r="BW84" s="142">
        <v>1569.8999999999978</v>
      </c>
      <c r="BX84" s="142">
        <v>54868.099999999977</v>
      </c>
      <c r="BY84" s="142">
        <v>22886.399999999965</v>
      </c>
      <c r="BZ84" s="142">
        <v>6398.1999999999971</v>
      </c>
      <c r="CA84" s="142">
        <v>1175.6000000000004</v>
      </c>
      <c r="CB84" s="142">
        <v>15312.599999999991</v>
      </c>
      <c r="CC84" s="142">
        <v>3848.6</v>
      </c>
      <c r="CD84" s="142">
        <v>378814.10000000009</v>
      </c>
      <c r="CE84" s="142">
        <v>354882.70000000019</v>
      </c>
      <c r="CF84" s="142">
        <v>124660.40000000002</v>
      </c>
      <c r="CG84" s="142">
        <v>103744.90000000002</v>
      </c>
      <c r="CH84" s="142">
        <v>20915.5</v>
      </c>
      <c r="CI84" s="142">
        <v>10878.300000000003</v>
      </c>
      <c r="CJ84" s="142">
        <v>133386.5</v>
      </c>
      <c r="CK84" s="142">
        <v>52830.700000000012</v>
      </c>
      <c r="CL84" s="142">
        <v>80127.699999999953</v>
      </c>
      <c r="CM84" s="142">
        <v>168.80000000000018</v>
      </c>
      <c r="CN84" s="142">
        <v>259.29999999999973</v>
      </c>
      <c r="CO84" s="142">
        <v>85957.5</v>
      </c>
      <c r="CP84" s="142">
        <v>81669.5</v>
      </c>
      <c r="CQ84" s="142">
        <v>4288</v>
      </c>
      <c r="CR84" s="142">
        <v>23931.399999999994</v>
      </c>
      <c r="CS84" s="142">
        <v>3863.9000000000015</v>
      </c>
      <c r="CT84" s="142">
        <v>20067.5</v>
      </c>
      <c r="CU84" s="142">
        <v>251.89999999999964</v>
      </c>
      <c r="CV84" s="142">
        <v>19506.299999999988</v>
      </c>
      <c r="CW84" s="142">
        <v>0</v>
      </c>
      <c r="CX84" s="142">
        <v>309.30000000000018</v>
      </c>
      <c r="CY84" s="142">
        <v>0</v>
      </c>
      <c r="CZ84" s="142">
        <v>0</v>
      </c>
      <c r="DA84" s="142">
        <v>13471.5</v>
      </c>
      <c r="DB84" s="142">
        <v>-52403.200000000186</v>
      </c>
      <c r="DC84" s="142">
        <v>-72486</v>
      </c>
      <c r="DD84" s="142">
        <v>-0.31014822000000031</v>
      </c>
      <c r="DE84" s="142">
        <v>185</v>
      </c>
      <c r="DF84" s="142">
        <v>72671</v>
      </c>
      <c r="DG84" s="142">
        <v>75218</v>
      </c>
      <c r="DH84" s="142">
        <v>-2547</v>
      </c>
    </row>
    <row r="85" spans="2:112" x14ac:dyDescent="0.25">
      <c r="B85" s="140">
        <v>2012</v>
      </c>
      <c r="C85" s="140">
        <v>10</v>
      </c>
      <c r="D85" s="140" t="s">
        <v>580</v>
      </c>
      <c r="E85" s="147">
        <v>41183</v>
      </c>
      <c r="F85" s="142">
        <v>2564426.4</v>
      </c>
      <c r="G85" s="142">
        <v>2560494.7999999998</v>
      </c>
      <c r="H85" s="142">
        <v>2346411.2999999998</v>
      </c>
      <c r="I85" s="142">
        <v>699067.6</v>
      </c>
      <c r="J85" s="142">
        <v>122250.7</v>
      </c>
      <c r="K85" s="142">
        <v>3194.3</v>
      </c>
      <c r="L85" s="142">
        <v>441525.2</v>
      </c>
      <c r="M85" s="142">
        <v>132097.4</v>
      </c>
      <c r="N85" s="142">
        <v>674952.4</v>
      </c>
      <c r="O85" s="142">
        <v>483780.9</v>
      </c>
      <c r="P85" s="142">
        <v>21323</v>
      </c>
      <c r="Q85" s="142">
        <v>467287.4</v>
      </c>
      <c r="R85" s="142">
        <v>214083.5</v>
      </c>
      <c r="S85" s="142">
        <v>60238.3</v>
      </c>
      <c r="T85" s="142">
        <v>15585</v>
      </c>
      <c r="U85" s="142">
        <v>138260.20000000001</v>
      </c>
      <c r="V85" s="142">
        <v>3931.6</v>
      </c>
      <c r="W85" s="142">
        <v>3360330.1000001002</v>
      </c>
      <c r="X85" s="142">
        <v>3128843.2</v>
      </c>
      <c r="Y85" s="142">
        <v>1295213.3999999999</v>
      </c>
      <c r="Z85" s="142">
        <v>1074743.8999999999</v>
      </c>
      <c r="AA85" s="142">
        <v>220469.5</v>
      </c>
      <c r="AB85" s="142">
        <v>98893.9</v>
      </c>
      <c r="AC85" s="142">
        <v>1333919.6000000001</v>
      </c>
      <c r="AD85" s="142">
        <v>468488.1</v>
      </c>
      <c r="AE85" s="142">
        <v>859669.4</v>
      </c>
      <c r="AF85" s="142">
        <v>2980.9</v>
      </c>
      <c r="AG85" s="142">
        <v>2781.2</v>
      </c>
      <c r="AH85" s="142">
        <v>400816.3</v>
      </c>
      <c r="AI85" s="142">
        <v>355053.7</v>
      </c>
      <c r="AJ85" s="142">
        <v>45762.6</v>
      </c>
      <c r="AK85" s="142">
        <v>231486.90000009999</v>
      </c>
      <c r="AL85" s="142">
        <v>32329.9</v>
      </c>
      <c r="AM85" s="142">
        <v>199157.0000001</v>
      </c>
      <c r="AN85" s="142">
        <v>9028</v>
      </c>
      <c r="AO85" s="142">
        <v>186024.2</v>
      </c>
      <c r="AP85" s="142">
        <v>9.9999999999999995E-8</v>
      </c>
      <c r="AQ85" s="142">
        <v>4104.8</v>
      </c>
      <c r="AR85" s="142">
        <v>0</v>
      </c>
      <c r="AS85" s="142">
        <v>0</v>
      </c>
      <c r="AT85" s="142">
        <v>-395087.40000010049</v>
      </c>
      <c r="AU85" s="142">
        <v>-568348.40000000037</v>
      </c>
      <c r="AV85" s="142">
        <v>-795903.7000001003</v>
      </c>
      <c r="AW85" s="142">
        <v>-3.4054592299999999</v>
      </c>
      <c r="AX85" s="142">
        <v>0.29999989969655871</v>
      </c>
      <c r="AY85" s="142">
        <v>795904</v>
      </c>
      <c r="AZ85" s="142">
        <v>947922</v>
      </c>
      <c r="BA85" s="142">
        <v>-152018</v>
      </c>
      <c r="BB85" s="142">
        <v>233714.05917553749</v>
      </c>
      <c r="BC85" s="142">
        <v>4672935</v>
      </c>
      <c r="BI85" s="140">
        <v>2012</v>
      </c>
      <c r="BJ85" s="140">
        <v>10</v>
      </c>
      <c r="BK85" s="140" t="s">
        <v>580</v>
      </c>
      <c r="BL85" s="147">
        <v>41183</v>
      </c>
      <c r="BM85" s="142">
        <v>252580.19999999972</v>
      </c>
      <c r="BN85" s="142">
        <v>252580.19999999972</v>
      </c>
      <c r="BO85" s="142">
        <v>222141.79999999981</v>
      </c>
      <c r="BP85" s="142">
        <v>77342.699999999953</v>
      </c>
      <c r="BQ85" s="142">
        <v>14991.599999999991</v>
      </c>
      <c r="BR85" s="142">
        <v>384.60000000000036</v>
      </c>
      <c r="BS85" s="142">
        <v>48746.799999999988</v>
      </c>
      <c r="BT85" s="142">
        <v>13219.699999999997</v>
      </c>
      <c r="BU85" s="142">
        <v>54030.70000000007</v>
      </c>
      <c r="BV85" s="142">
        <v>46852.700000000012</v>
      </c>
      <c r="BW85" s="142">
        <v>1719.4000000000015</v>
      </c>
      <c r="BX85" s="142">
        <v>42196.300000000047</v>
      </c>
      <c r="BY85" s="142">
        <v>30438.400000000023</v>
      </c>
      <c r="BZ85" s="142">
        <v>6432.2000000000044</v>
      </c>
      <c r="CA85" s="142">
        <v>1176.3999999999996</v>
      </c>
      <c r="CB85" s="142">
        <v>22829.800000000017</v>
      </c>
      <c r="CC85" s="142">
        <v>0</v>
      </c>
      <c r="CD85" s="142">
        <v>313766.60000000009</v>
      </c>
      <c r="CE85" s="142">
        <v>289438.70000000019</v>
      </c>
      <c r="CF85" s="142">
        <v>124357.59999999986</v>
      </c>
      <c r="CG85" s="142">
        <v>102576.79999999993</v>
      </c>
      <c r="CH85" s="142">
        <v>21780.799999999988</v>
      </c>
      <c r="CI85" s="142">
        <v>12720.299999999988</v>
      </c>
      <c r="CJ85" s="142">
        <v>136399</v>
      </c>
      <c r="CK85" s="142">
        <v>50309.699999999953</v>
      </c>
      <c r="CL85" s="142">
        <v>85617.800000000047</v>
      </c>
      <c r="CM85" s="142">
        <v>216.40000000000009</v>
      </c>
      <c r="CN85" s="142">
        <v>255.09999999999991</v>
      </c>
      <c r="CO85" s="142">
        <v>15961.799999999988</v>
      </c>
      <c r="CP85" s="142">
        <v>13171</v>
      </c>
      <c r="CQ85" s="142">
        <v>2790.7999999999956</v>
      </c>
      <c r="CR85" s="142">
        <v>24327.899999999994</v>
      </c>
      <c r="CS85" s="142">
        <v>7968.7000000000007</v>
      </c>
      <c r="CT85" s="142">
        <v>16359.200000000012</v>
      </c>
      <c r="CU85" s="142">
        <v>1213.3000000000002</v>
      </c>
      <c r="CV85" s="142">
        <v>15145.900000000023</v>
      </c>
      <c r="CW85" s="142">
        <v>0</v>
      </c>
      <c r="CX85" s="142">
        <v>0</v>
      </c>
      <c r="CY85" s="142">
        <v>0</v>
      </c>
      <c r="CZ85" s="142">
        <v>0</v>
      </c>
      <c r="DA85" s="142">
        <v>-45224.600000000559</v>
      </c>
      <c r="DB85" s="142">
        <v>-36858.500000000466</v>
      </c>
      <c r="DC85" s="142">
        <v>-61186.400000000373</v>
      </c>
      <c r="DD85" s="142">
        <v>-0.26180024999999985</v>
      </c>
      <c r="DE85" s="142">
        <v>0.59999999962747097</v>
      </c>
      <c r="DF85" s="142">
        <v>61187</v>
      </c>
      <c r="DG85" s="142">
        <v>63395</v>
      </c>
      <c r="DH85" s="142">
        <v>-2208</v>
      </c>
    </row>
    <row r="86" spans="2:112" x14ac:dyDescent="0.25">
      <c r="B86" s="140">
        <v>2012</v>
      </c>
      <c r="C86" s="140">
        <v>11</v>
      </c>
      <c r="D86" s="140" t="s">
        <v>581</v>
      </c>
      <c r="E86" s="147">
        <v>41214</v>
      </c>
      <c r="F86" s="142">
        <v>2808431.9</v>
      </c>
      <c r="G86" s="142">
        <v>2804498.6</v>
      </c>
      <c r="H86" s="142">
        <v>2575657</v>
      </c>
      <c r="I86" s="142">
        <v>785546.2</v>
      </c>
      <c r="J86" s="142">
        <v>138816.20000000001</v>
      </c>
      <c r="K86" s="142">
        <v>3570.8</v>
      </c>
      <c r="L86" s="142">
        <v>494617.1</v>
      </c>
      <c r="M86" s="142">
        <v>148542.1</v>
      </c>
      <c r="N86" s="142">
        <v>716725.3</v>
      </c>
      <c r="O86" s="142">
        <v>530108.30000000005</v>
      </c>
      <c r="P86" s="142">
        <v>23647.3</v>
      </c>
      <c r="Q86" s="142">
        <v>519629.9</v>
      </c>
      <c r="R86" s="142">
        <v>228841.60000000001</v>
      </c>
      <c r="S86" s="142">
        <v>66914.8</v>
      </c>
      <c r="T86" s="142">
        <v>17084.599999999999</v>
      </c>
      <c r="U86" s="142">
        <v>144842.20000000001</v>
      </c>
      <c r="V86" s="142">
        <v>3933.3</v>
      </c>
      <c r="W86" s="142">
        <v>3716163.9</v>
      </c>
      <c r="X86" s="142">
        <v>3434416.9</v>
      </c>
      <c r="Y86" s="142">
        <v>1415066.7</v>
      </c>
      <c r="Z86" s="142">
        <v>1176594.8999999999</v>
      </c>
      <c r="AA86" s="142">
        <v>238471.8</v>
      </c>
      <c r="AB86" s="142">
        <v>114346.5</v>
      </c>
      <c r="AC86" s="142">
        <v>1481514.6</v>
      </c>
      <c r="AD86" s="142">
        <v>520897.9</v>
      </c>
      <c r="AE86" s="142">
        <v>954132.8</v>
      </c>
      <c r="AF86" s="142">
        <v>3239.3</v>
      </c>
      <c r="AG86" s="142">
        <v>3244.6</v>
      </c>
      <c r="AH86" s="142">
        <v>423489.1</v>
      </c>
      <c r="AI86" s="142">
        <v>376787.5</v>
      </c>
      <c r="AJ86" s="142">
        <v>46701.599999999999</v>
      </c>
      <c r="AK86" s="142">
        <v>281747</v>
      </c>
      <c r="AL86" s="142">
        <v>37051.800000000003</v>
      </c>
      <c r="AM86" s="142">
        <v>244695.2</v>
      </c>
      <c r="AN86" s="142">
        <v>9661.2000000000007</v>
      </c>
      <c r="AO86" s="142">
        <v>230927.5</v>
      </c>
      <c r="AP86" s="142">
        <v>0</v>
      </c>
      <c r="AQ86" s="142">
        <v>4106.5</v>
      </c>
      <c r="AR86" s="142">
        <v>0</v>
      </c>
      <c r="AS86" s="142">
        <v>0</v>
      </c>
      <c r="AT86" s="142">
        <v>-484242.89999999991</v>
      </c>
      <c r="AU86" s="142">
        <v>-629918.29999999981</v>
      </c>
      <c r="AV86" s="142">
        <v>-907732</v>
      </c>
      <c r="AW86" s="142">
        <v>-3.8839426399999999</v>
      </c>
      <c r="AX86" s="142">
        <v>0</v>
      </c>
      <c r="AY86" s="142">
        <v>907732</v>
      </c>
      <c r="AZ86" s="142">
        <v>546216</v>
      </c>
      <c r="BA86" s="142">
        <v>361516</v>
      </c>
      <c r="BB86" s="142">
        <v>233714.05917570399</v>
      </c>
      <c r="BC86" s="142">
        <v>4677941</v>
      </c>
      <c r="BI86" s="140">
        <v>2012</v>
      </c>
      <c r="BJ86" s="140">
        <v>11</v>
      </c>
      <c r="BK86" s="140" t="s">
        <v>581</v>
      </c>
      <c r="BL86" s="147">
        <v>41214</v>
      </c>
      <c r="BM86" s="142">
        <v>244005.5</v>
      </c>
      <c r="BN86" s="142">
        <v>244003.80000000028</v>
      </c>
      <c r="BO86" s="142">
        <v>229245.70000000019</v>
      </c>
      <c r="BP86" s="142">
        <v>86478.599999999977</v>
      </c>
      <c r="BQ86" s="142">
        <v>16565.500000000015</v>
      </c>
      <c r="BR86" s="142">
        <v>376.5</v>
      </c>
      <c r="BS86" s="142">
        <v>53091.899999999965</v>
      </c>
      <c r="BT86" s="142">
        <v>16444.700000000012</v>
      </c>
      <c r="BU86" s="142">
        <v>41772.900000000023</v>
      </c>
      <c r="BV86" s="142">
        <v>46327.400000000023</v>
      </c>
      <c r="BW86" s="142">
        <v>2324.2999999999993</v>
      </c>
      <c r="BX86" s="142">
        <v>52342.5</v>
      </c>
      <c r="BY86" s="142">
        <v>14758.100000000006</v>
      </c>
      <c r="BZ86" s="142">
        <v>6676.5</v>
      </c>
      <c r="CA86" s="142">
        <v>1499.5999999999985</v>
      </c>
      <c r="CB86" s="142">
        <v>6582</v>
      </c>
      <c r="CC86" s="142">
        <v>1.7000000000002728</v>
      </c>
      <c r="CD86" s="142">
        <v>355833.7999998997</v>
      </c>
      <c r="CE86" s="142">
        <v>305573.69999999972</v>
      </c>
      <c r="CF86" s="142">
        <v>119853.30000000005</v>
      </c>
      <c r="CG86" s="142">
        <v>101851</v>
      </c>
      <c r="CH86" s="142">
        <v>18002.299999999988</v>
      </c>
      <c r="CI86" s="142">
        <v>15452.600000000006</v>
      </c>
      <c r="CJ86" s="142">
        <v>147595</v>
      </c>
      <c r="CK86" s="142">
        <v>52409.800000000047</v>
      </c>
      <c r="CL86" s="142">
        <v>94463.400000000023</v>
      </c>
      <c r="CM86" s="142">
        <v>258.40000000000009</v>
      </c>
      <c r="CN86" s="142">
        <v>463.40000000000009</v>
      </c>
      <c r="CO86" s="142">
        <v>22672.799999999988</v>
      </c>
      <c r="CP86" s="142">
        <v>21733.799999999988</v>
      </c>
      <c r="CQ86" s="142">
        <v>939</v>
      </c>
      <c r="CR86" s="142">
        <v>50260.099999900005</v>
      </c>
      <c r="CS86" s="142">
        <v>4721.9000000000015</v>
      </c>
      <c r="CT86" s="142">
        <v>45538.199999900011</v>
      </c>
      <c r="CU86" s="142">
        <v>633.20000000000073</v>
      </c>
      <c r="CV86" s="142">
        <v>44903.299999999988</v>
      </c>
      <c r="CW86" s="142">
        <v>-9.9999999999999995E-8</v>
      </c>
      <c r="CX86" s="142">
        <v>1.6999999999998181</v>
      </c>
      <c r="CY86" s="142">
        <v>0</v>
      </c>
      <c r="CZ86" s="142">
        <v>0</v>
      </c>
      <c r="DA86" s="142">
        <v>-89155.499999899417</v>
      </c>
      <c r="DB86" s="142">
        <v>-61569.899999999441</v>
      </c>
      <c r="DC86" s="142">
        <v>-111828.2999998997</v>
      </c>
      <c r="DD86" s="142">
        <v>-0.47848340999999994</v>
      </c>
      <c r="DE86" s="142">
        <v>-0.29999989969655871</v>
      </c>
      <c r="DF86" s="142">
        <v>111828</v>
      </c>
      <c r="DG86" s="142">
        <v>-401706</v>
      </c>
      <c r="DH86" s="142">
        <v>513534</v>
      </c>
    </row>
    <row r="87" spans="2:112" x14ac:dyDescent="0.25">
      <c r="B87" s="140">
        <v>2012</v>
      </c>
      <c r="C87" s="140">
        <v>12</v>
      </c>
      <c r="D87" s="140" t="s">
        <v>582</v>
      </c>
      <c r="E87" s="147">
        <v>41244</v>
      </c>
      <c r="F87" s="142">
        <v>3274301.3</v>
      </c>
      <c r="G87" s="142">
        <v>3270368</v>
      </c>
      <c r="H87" s="142">
        <v>3007922.3</v>
      </c>
      <c r="I87" s="142">
        <v>856379.1</v>
      </c>
      <c r="J87" s="142">
        <v>152274.4</v>
      </c>
      <c r="K87" s="142">
        <v>3823.6</v>
      </c>
      <c r="L87" s="142">
        <v>538340</v>
      </c>
      <c r="M87" s="142">
        <v>161941.1</v>
      </c>
      <c r="N87" s="142">
        <v>891668.4</v>
      </c>
      <c r="O87" s="142">
        <v>584637.9</v>
      </c>
      <c r="P87" s="142">
        <v>25921.5</v>
      </c>
      <c r="Q87" s="142">
        <v>649315.4</v>
      </c>
      <c r="R87" s="142">
        <v>262445.7</v>
      </c>
      <c r="S87" s="142">
        <v>74083.5</v>
      </c>
      <c r="T87" s="142">
        <v>22210.1</v>
      </c>
      <c r="U87" s="142">
        <v>166152.1</v>
      </c>
      <c r="V87" s="142">
        <v>3933.3</v>
      </c>
      <c r="W87" s="142">
        <v>4274966.2</v>
      </c>
      <c r="X87" s="142">
        <v>3943655.9</v>
      </c>
      <c r="Y87" s="142">
        <v>1647046.6</v>
      </c>
      <c r="Z87" s="142">
        <v>1380019</v>
      </c>
      <c r="AA87" s="142">
        <v>267027.59999999998</v>
      </c>
      <c r="AB87" s="142">
        <v>142939.29999999999</v>
      </c>
      <c r="AC87" s="142">
        <v>1681899.1</v>
      </c>
      <c r="AD87" s="142">
        <v>611398.5</v>
      </c>
      <c r="AE87" s="142">
        <v>1063398.8</v>
      </c>
      <c r="AF87" s="142">
        <v>3617</v>
      </c>
      <c r="AG87" s="142">
        <v>3484.8</v>
      </c>
      <c r="AH87" s="142">
        <v>471770.9</v>
      </c>
      <c r="AI87" s="142">
        <v>424769.8</v>
      </c>
      <c r="AJ87" s="142">
        <v>47001.1</v>
      </c>
      <c r="AK87" s="142">
        <v>331310.3</v>
      </c>
      <c r="AL87" s="142">
        <v>51501</v>
      </c>
      <c r="AM87" s="142">
        <v>279809.3</v>
      </c>
      <c r="AN87" s="142">
        <v>12585.7</v>
      </c>
      <c r="AO87" s="142">
        <v>255533.2</v>
      </c>
      <c r="AP87" s="142">
        <v>0</v>
      </c>
      <c r="AQ87" s="142">
        <v>11690.4</v>
      </c>
      <c r="AR87" s="142">
        <v>0</v>
      </c>
      <c r="AS87" s="142">
        <v>0</v>
      </c>
      <c r="AT87" s="142">
        <v>-528894.00000000047</v>
      </c>
      <c r="AU87" s="142">
        <v>-673287.89999999991</v>
      </c>
      <c r="AV87" s="142">
        <v>-1000664.9000000004</v>
      </c>
      <c r="AW87" s="142">
        <v>-4.2815776899999998</v>
      </c>
      <c r="AX87" s="142">
        <v>2433.0999999996275</v>
      </c>
      <c r="AY87" s="142">
        <v>1003098</v>
      </c>
      <c r="AZ87" s="142">
        <v>651588</v>
      </c>
      <c r="BA87" s="142">
        <v>351510</v>
      </c>
      <c r="BB87" s="142">
        <v>233714.05880060076</v>
      </c>
      <c r="BC87" s="142">
        <v>4684253</v>
      </c>
      <c r="BI87" s="140">
        <v>2012</v>
      </c>
      <c r="BJ87" s="140">
        <v>12</v>
      </c>
      <c r="BK87" s="140" t="s">
        <v>582</v>
      </c>
      <c r="BL87" s="147">
        <v>41244</v>
      </c>
      <c r="BM87" s="142">
        <v>465869.39999999991</v>
      </c>
      <c r="BN87" s="142">
        <v>465869.39999999991</v>
      </c>
      <c r="BO87" s="142">
        <v>432265.29999999981</v>
      </c>
      <c r="BP87" s="142">
        <v>70832.900000000023</v>
      </c>
      <c r="BQ87" s="142">
        <v>13458.199999999983</v>
      </c>
      <c r="BR87" s="142">
        <v>252.79999999999973</v>
      </c>
      <c r="BS87" s="142">
        <v>43722.900000000023</v>
      </c>
      <c r="BT87" s="142">
        <v>13399</v>
      </c>
      <c r="BU87" s="142">
        <v>174943.09999999998</v>
      </c>
      <c r="BV87" s="142">
        <v>54529.599999999977</v>
      </c>
      <c r="BW87" s="142">
        <v>2274.2000000000007</v>
      </c>
      <c r="BX87" s="142">
        <v>129685.5</v>
      </c>
      <c r="BY87" s="142">
        <v>33604.100000000006</v>
      </c>
      <c r="BZ87" s="142">
        <v>7168.6999999999971</v>
      </c>
      <c r="CA87" s="142">
        <v>5125.5</v>
      </c>
      <c r="CB87" s="142">
        <v>21309.899999999994</v>
      </c>
      <c r="CC87" s="142">
        <v>0</v>
      </c>
      <c r="CD87" s="142">
        <v>558802.30000000028</v>
      </c>
      <c r="CE87" s="142">
        <v>509239</v>
      </c>
      <c r="CF87" s="142">
        <v>231979.90000000014</v>
      </c>
      <c r="CG87" s="142">
        <v>203424.10000000009</v>
      </c>
      <c r="CH87" s="142">
        <v>28555.799999999988</v>
      </c>
      <c r="CI87" s="142">
        <v>28592.799999999988</v>
      </c>
      <c r="CJ87" s="142">
        <v>200384.5</v>
      </c>
      <c r="CK87" s="142">
        <v>90500.599999999977</v>
      </c>
      <c r="CL87" s="142">
        <v>109266</v>
      </c>
      <c r="CM87" s="142">
        <v>377.69999999999982</v>
      </c>
      <c r="CN87" s="142">
        <v>240.20000000000027</v>
      </c>
      <c r="CO87" s="142">
        <v>48281.800000000047</v>
      </c>
      <c r="CP87" s="142">
        <v>47982.299999999988</v>
      </c>
      <c r="CQ87" s="142">
        <v>299.5</v>
      </c>
      <c r="CR87" s="142">
        <v>49563.299999999988</v>
      </c>
      <c r="CS87" s="142">
        <v>14449.199999999997</v>
      </c>
      <c r="CT87" s="142">
        <v>35114.099999999977</v>
      </c>
      <c r="CU87" s="142">
        <v>2924.5</v>
      </c>
      <c r="CV87" s="142">
        <v>24605.700000000012</v>
      </c>
      <c r="CW87" s="142">
        <v>0</v>
      </c>
      <c r="CX87" s="142">
        <v>7583.9</v>
      </c>
      <c r="CY87" s="142">
        <v>0</v>
      </c>
      <c r="CZ87" s="142">
        <v>0</v>
      </c>
      <c r="DA87" s="142">
        <v>-44651.100000000559</v>
      </c>
      <c r="DB87" s="142">
        <v>-43369.600000000093</v>
      </c>
      <c r="DC87" s="142">
        <v>-92932.900000000373</v>
      </c>
      <c r="DD87" s="142">
        <v>-0.39763504999999988</v>
      </c>
      <c r="DE87" s="142">
        <v>2433.0999999996275</v>
      </c>
      <c r="DF87" s="142">
        <v>95366</v>
      </c>
      <c r="DG87" s="142">
        <v>105372</v>
      </c>
      <c r="DH87" s="142">
        <v>-10006</v>
      </c>
    </row>
    <row r="88" spans="2:112" x14ac:dyDescent="0.25">
      <c r="B88" s="140">
        <v>2013</v>
      </c>
      <c r="C88" s="140">
        <v>1</v>
      </c>
      <c r="D88" s="140" t="s">
        <v>583</v>
      </c>
      <c r="E88" s="147">
        <v>41275</v>
      </c>
      <c r="F88" s="142">
        <v>257167.2</v>
      </c>
      <c r="G88" s="142">
        <v>257167.2</v>
      </c>
      <c r="H88" s="142">
        <v>250360.7</v>
      </c>
      <c r="I88" s="142">
        <v>68799.7</v>
      </c>
      <c r="J88" s="142">
        <v>12290.8</v>
      </c>
      <c r="K88" s="142">
        <v>273.89999999999998</v>
      </c>
      <c r="L88" s="142">
        <v>44364.4</v>
      </c>
      <c r="M88" s="142">
        <v>11870.6</v>
      </c>
      <c r="N88" s="142">
        <v>46020.4</v>
      </c>
      <c r="O88" s="142">
        <v>66723</v>
      </c>
      <c r="P88" s="142">
        <v>2018.9</v>
      </c>
      <c r="Q88" s="142">
        <v>66798.7</v>
      </c>
      <c r="R88" s="142">
        <v>6806.5</v>
      </c>
      <c r="S88" s="142">
        <v>5542</v>
      </c>
      <c r="T88" s="142">
        <v>860.9</v>
      </c>
      <c r="U88" s="142">
        <v>403.6</v>
      </c>
      <c r="V88" s="142">
        <v>0</v>
      </c>
      <c r="W88" s="142">
        <v>468736.5</v>
      </c>
      <c r="X88" s="142">
        <v>432664.5</v>
      </c>
      <c r="Y88" s="142">
        <v>210357.8</v>
      </c>
      <c r="Z88" s="142">
        <v>192755</v>
      </c>
      <c r="AA88" s="142">
        <v>17602.8</v>
      </c>
      <c r="AB88" s="142">
        <v>3187.7</v>
      </c>
      <c r="AC88" s="142">
        <v>158552.70000000001</v>
      </c>
      <c r="AD88" s="142">
        <v>45442.2</v>
      </c>
      <c r="AE88" s="142">
        <v>112348.4</v>
      </c>
      <c r="AF88" s="142">
        <v>762.1</v>
      </c>
      <c r="AG88" s="142">
        <v>0</v>
      </c>
      <c r="AH88" s="142">
        <v>60566.3</v>
      </c>
      <c r="AI88" s="142">
        <v>48462.2</v>
      </c>
      <c r="AJ88" s="142">
        <v>12104.1</v>
      </c>
      <c r="AK88" s="142">
        <v>36072</v>
      </c>
      <c r="AL88" s="142">
        <v>2003.1</v>
      </c>
      <c r="AM88" s="142">
        <v>34068.9</v>
      </c>
      <c r="AN88" s="142">
        <v>0</v>
      </c>
      <c r="AO88" s="142">
        <v>34068.9</v>
      </c>
      <c r="AP88" s="142">
        <v>0</v>
      </c>
      <c r="AQ88" s="142">
        <v>0</v>
      </c>
      <c r="AR88" s="142">
        <v>0</v>
      </c>
      <c r="AS88" s="142">
        <v>0</v>
      </c>
      <c r="AT88" s="142">
        <v>-151003</v>
      </c>
      <c r="AU88" s="142">
        <v>-175497.3</v>
      </c>
      <c r="AV88" s="142">
        <v>-211569.3</v>
      </c>
      <c r="AW88" s="142">
        <v>-0.85101073999999999</v>
      </c>
      <c r="AX88" s="142">
        <v>-9.9999999976716936E-2</v>
      </c>
      <c r="AY88" s="142">
        <v>211569.2</v>
      </c>
      <c r="AZ88" s="142">
        <v>344322.1</v>
      </c>
      <c r="BA88" s="142">
        <v>-132752.9</v>
      </c>
      <c r="BB88" s="142">
        <v>248609.43588091497</v>
      </c>
      <c r="BC88" s="142">
        <v>4687302</v>
      </c>
      <c r="BI88" s="140">
        <v>2013</v>
      </c>
      <c r="BJ88" s="140">
        <v>1</v>
      </c>
      <c r="BK88" s="140" t="s">
        <v>583</v>
      </c>
      <c r="BL88" s="147">
        <v>41275</v>
      </c>
      <c r="BM88" s="142">
        <v>257167.2</v>
      </c>
      <c r="BN88" s="142">
        <v>257167.2</v>
      </c>
      <c r="BO88" s="142">
        <v>250360.7</v>
      </c>
      <c r="BP88" s="142">
        <v>68799.7</v>
      </c>
      <c r="BQ88" s="142">
        <v>12290.8</v>
      </c>
      <c r="BR88" s="142">
        <v>273.89999999999998</v>
      </c>
      <c r="BS88" s="142">
        <v>44364.4</v>
      </c>
      <c r="BT88" s="142">
        <v>11870.6</v>
      </c>
      <c r="BU88" s="142">
        <v>46020.4</v>
      </c>
      <c r="BV88" s="142">
        <v>66723</v>
      </c>
      <c r="BW88" s="142">
        <v>2018.9</v>
      </c>
      <c r="BX88" s="142">
        <v>66798.7</v>
      </c>
      <c r="BY88" s="142">
        <v>6806.5</v>
      </c>
      <c r="BZ88" s="142">
        <v>5542</v>
      </c>
      <c r="CA88" s="142">
        <v>860.9</v>
      </c>
      <c r="CB88" s="142">
        <v>403.6</v>
      </c>
      <c r="CC88" s="142">
        <v>0</v>
      </c>
      <c r="CD88" s="142">
        <v>468736.5</v>
      </c>
      <c r="CE88" s="142">
        <v>432664.5</v>
      </c>
      <c r="CF88" s="142">
        <v>210357.8</v>
      </c>
      <c r="CG88" s="142">
        <v>192755</v>
      </c>
      <c r="CH88" s="142">
        <v>17602.8</v>
      </c>
      <c r="CI88" s="142">
        <v>3187.7</v>
      </c>
      <c r="CJ88" s="142">
        <v>158552.70000000001</v>
      </c>
      <c r="CK88" s="142">
        <v>45442.2</v>
      </c>
      <c r="CL88" s="142">
        <v>112348.4</v>
      </c>
      <c r="CM88" s="142">
        <v>762.1</v>
      </c>
      <c r="CN88" s="142">
        <v>0</v>
      </c>
      <c r="CO88" s="142">
        <v>60566.3</v>
      </c>
      <c r="CP88" s="142">
        <v>48462.2</v>
      </c>
      <c r="CQ88" s="142">
        <v>12104.1</v>
      </c>
      <c r="CR88" s="142">
        <v>36072</v>
      </c>
      <c r="CS88" s="142">
        <v>2003.1</v>
      </c>
      <c r="CT88" s="142">
        <v>34068.9</v>
      </c>
      <c r="CU88" s="142">
        <v>0</v>
      </c>
      <c r="CV88" s="142">
        <v>34068.9</v>
      </c>
      <c r="CW88" s="142">
        <v>0</v>
      </c>
      <c r="CX88" s="142">
        <v>0</v>
      </c>
      <c r="CY88" s="142">
        <v>0</v>
      </c>
      <c r="CZ88" s="142">
        <v>0</v>
      </c>
      <c r="DA88" s="142">
        <v>-151003</v>
      </c>
      <c r="DB88" s="142">
        <v>-175497.3</v>
      </c>
      <c r="DC88" s="142">
        <v>-211569.3</v>
      </c>
      <c r="DD88" s="142">
        <v>-0.85101073999999999</v>
      </c>
      <c r="DE88" s="142">
        <v>-9.9999999976716936E-2</v>
      </c>
      <c r="DF88" s="142">
        <v>211569.2</v>
      </c>
      <c r="DG88" s="142">
        <v>344322.1</v>
      </c>
      <c r="DH88" s="142">
        <v>-132752.9</v>
      </c>
    </row>
    <row r="89" spans="2:112" x14ac:dyDescent="0.25">
      <c r="B89" s="140">
        <v>2013</v>
      </c>
      <c r="C89" s="140">
        <v>2</v>
      </c>
      <c r="D89" s="140" t="s">
        <v>584</v>
      </c>
      <c r="E89" s="147">
        <v>41306</v>
      </c>
      <c r="F89" s="142">
        <v>498665.1</v>
      </c>
      <c r="G89" s="142">
        <v>498665.1</v>
      </c>
      <c r="H89" s="142">
        <v>482570</v>
      </c>
      <c r="I89" s="142">
        <v>135926.70000000001</v>
      </c>
      <c r="J89" s="142">
        <v>23685.7</v>
      </c>
      <c r="K89" s="142">
        <v>583.29999999999995</v>
      </c>
      <c r="L89" s="142">
        <v>86247.7</v>
      </c>
      <c r="M89" s="142">
        <v>25410</v>
      </c>
      <c r="N89" s="142">
        <v>85873.600000000006</v>
      </c>
      <c r="O89" s="142">
        <v>117914.4</v>
      </c>
      <c r="P89" s="142">
        <v>3837.3</v>
      </c>
      <c r="Q89" s="142">
        <v>139018</v>
      </c>
      <c r="R89" s="142">
        <v>16095.099999999999</v>
      </c>
      <c r="S89" s="142">
        <v>10017.799999999999</v>
      </c>
      <c r="T89" s="142">
        <v>1836.1</v>
      </c>
      <c r="U89" s="142">
        <v>4241.2</v>
      </c>
      <c r="V89" s="142">
        <v>0</v>
      </c>
      <c r="W89" s="142">
        <v>798182.1</v>
      </c>
      <c r="X89" s="142">
        <v>737508.5</v>
      </c>
      <c r="Y89" s="142">
        <v>348076.9</v>
      </c>
      <c r="Z89" s="142">
        <v>292412.2</v>
      </c>
      <c r="AA89" s="142">
        <v>55664.7</v>
      </c>
      <c r="AB89" s="142">
        <v>9933.7999999999993</v>
      </c>
      <c r="AC89" s="142">
        <v>304350</v>
      </c>
      <c r="AD89" s="142">
        <v>93566.2</v>
      </c>
      <c r="AE89" s="142">
        <v>208410.5</v>
      </c>
      <c r="AF89" s="142">
        <v>1006.2</v>
      </c>
      <c r="AG89" s="142">
        <v>1367.1</v>
      </c>
      <c r="AH89" s="142">
        <v>75147.8</v>
      </c>
      <c r="AI89" s="142">
        <v>62776</v>
      </c>
      <c r="AJ89" s="142">
        <v>12371.8</v>
      </c>
      <c r="AK89" s="142">
        <v>60673.599999999999</v>
      </c>
      <c r="AL89" s="142">
        <v>5173.1000000000004</v>
      </c>
      <c r="AM89" s="142">
        <v>55500.5</v>
      </c>
      <c r="AN89" s="142">
        <v>50</v>
      </c>
      <c r="AO89" s="142">
        <v>55094.3</v>
      </c>
      <c r="AP89" s="142">
        <v>0</v>
      </c>
      <c r="AQ89" s="142">
        <v>356.2</v>
      </c>
      <c r="AR89" s="142">
        <v>0</v>
      </c>
      <c r="AS89" s="142">
        <v>0</v>
      </c>
      <c r="AT89" s="142">
        <v>-224369.19999999995</v>
      </c>
      <c r="AU89" s="142">
        <v>-238843.40000000002</v>
      </c>
      <c r="AV89" s="142">
        <v>-299517</v>
      </c>
      <c r="AW89" s="142">
        <v>-1.2047692400000001</v>
      </c>
      <c r="AX89" s="142">
        <v>9.9999999976716936E-2</v>
      </c>
      <c r="AY89" s="142">
        <v>299517.09999999998</v>
      </c>
      <c r="AZ89" s="142">
        <v>432641.7</v>
      </c>
      <c r="BA89" s="142">
        <v>-133124.6</v>
      </c>
      <c r="BB89" s="142">
        <v>248609.43494872094</v>
      </c>
      <c r="BC89" s="142">
        <v>4692771</v>
      </c>
      <c r="BI89" s="140">
        <v>2013</v>
      </c>
      <c r="BJ89" s="140">
        <v>2</v>
      </c>
      <c r="BK89" s="140" t="s">
        <v>584</v>
      </c>
      <c r="BL89" s="147">
        <v>41306</v>
      </c>
      <c r="BM89" s="142">
        <v>241497.89999999997</v>
      </c>
      <c r="BN89" s="142">
        <v>241497.89999999997</v>
      </c>
      <c r="BO89" s="142">
        <v>232209.3</v>
      </c>
      <c r="BP89" s="142">
        <v>67127.000000000015</v>
      </c>
      <c r="BQ89" s="142">
        <v>11394.900000000001</v>
      </c>
      <c r="BR89" s="142">
        <v>309.39999999999998</v>
      </c>
      <c r="BS89" s="142">
        <v>41883.299999999996</v>
      </c>
      <c r="BT89" s="142">
        <v>13539.4</v>
      </c>
      <c r="BU89" s="142">
        <v>39853.200000000004</v>
      </c>
      <c r="BV89" s="142">
        <v>51191.399999999994</v>
      </c>
      <c r="BW89" s="142">
        <v>1818.4</v>
      </c>
      <c r="BX89" s="142">
        <v>72219.3</v>
      </c>
      <c r="BY89" s="142">
        <v>9288.5999999999985</v>
      </c>
      <c r="BZ89" s="142">
        <v>4475.7999999999993</v>
      </c>
      <c r="CA89" s="142">
        <v>975.19999999999993</v>
      </c>
      <c r="CB89" s="142">
        <v>3837.6</v>
      </c>
      <c r="CC89" s="142">
        <v>0</v>
      </c>
      <c r="CD89" s="142">
        <v>329445.59999999998</v>
      </c>
      <c r="CE89" s="142">
        <v>304844</v>
      </c>
      <c r="CF89" s="142">
        <v>137719.10000000003</v>
      </c>
      <c r="CG89" s="142">
        <v>99657.200000000012</v>
      </c>
      <c r="CH89" s="142">
        <v>38061.899999999994</v>
      </c>
      <c r="CI89" s="142">
        <v>6746.0999999999995</v>
      </c>
      <c r="CJ89" s="142">
        <v>145797.29999999999</v>
      </c>
      <c r="CK89" s="142">
        <v>48124</v>
      </c>
      <c r="CL89" s="142">
        <v>96062.1</v>
      </c>
      <c r="CM89" s="142">
        <v>244.10000000000002</v>
      </c>
      <c r="CN89" s="142">
        <v>1367.1</v>
      </c>
      <c r="CO89" s="142">
        <v>14581.5</v>
      </c>
      <c r="CP89" s="142">
        <v>14313.800000000003</v>
      </c>
      <c r="CQ89" s="142">
        <v>267.69999999999891</v>
      </c>
      <c r="CR89" s="142">
        <v>24601.599999999999</v>
      </c>
      <c r="CS89" s="142">
        <v>3170.0000000000005</v>
      </c>
      <c r="CT89" s="142">
        <v>21431.599999999999</v>
      </c>
      <c r="CU89" s="142">
        <v>50</v>
      </c>
      <c r="CV89" s="142">
        <v>21025.4</v>
      </c>
      <c r="CW89" s="142">
        <v>0</v>
      </c>
      <c r="CX89" s="142">
        <v>356.2</v>
      </c>
      <c r="CY89" s="142">
        <v>0</v>
      </c>
      <c r="CZ89" s="142">
        <v>0</v>
      </c>
      <c r="DA89" s="142">
        <v>-73366.199999999953</v>
      </c>
      <c r="DB89" s="142">
        <v>-63346.100000000035</v>
      </c>
      <c r="DC89" s="142">
        <v>-87947.700000000012</v>
      </c>
      <c r="DD89" s="142">
        <v>-0.35375850000000009</v>
      </c>
      <c r="DE89" s="142">
        <v>0.19999999995343387</v>
      </c>
      <c r="DF89" s="142">
        <v>87947.899999999965</v>
      </c>
      <c r="DG89" s="142">
        <v>88319.600000000035</v>
      </c>
      <c r="DH89" s="142">
        <v>-371.70000000001164</v>
      </c>
    </row>
    <row r="90" spans="2:112" x14ac:dyDescent="0.25">
      <c r="B90" s="140">
        <v>2013</v>
      </c>
      <c r="C90" s="140">
        <v>3</v>
      </c>
      <c r="D90" s="140" t="s">
        <v>585</v>
      </c>
      <c r="E90" s="147">
        <v>41334</v>
      </c>
      <c r="F90" s="142">
        <v>840183.4</v>
      </c>
      <c r="G90" s="142">
        <v>840183.4</v>
      </c>
      <c r="H90" s="142">
        <v>800296.1</v>
      </c>
      <c r="I90" s="142">
        <v>200107.7</v>
      </c>
      <c r="J90" s="142">
        <v>34305.4</v>
      </c>
      <c r="K90" s="142">
        <v>779.5</v>
      </c>
      <c r="L90" s="142">
        <v>126148</v>
      </c>
      <c r="M90" s="142">
        <v>38874.800000000003</v>
      </c>
      <c r="N90" s="142">
        <v>231562.6</v>
      </c>
      <c r="O90" s="142">
        <v>167125.9</v>
      </c>
      <c r="P90" s="142">
        <v>5946.1</v>
      </c>
      <c r="Q90" s="142">
        <v>195553.8</v>
      </c>
      <c r="R90" s="142">
        <v>39887.300000000003</v>
      </c>
      <c r="S90" s="142">
        <v>14526.4</v>
      </c>
      <c r="T90" s="142">
        <v>2875.6</v>
      </c>
      <c r="U90" s="142">
        <v>22485.3</v>
      </c>
      <c r="V90" s="142">
        <v>0</v>
      </c>
      <c r="W90" s="142">
        <v>1191109.8</v>
      </c>
      <c r="X90" s="142">
        <v>1097182.8999999999</v>
      </c>
      <c r="Y90" s="142">
        <v>473857.9</v>
      </c>
      <c r="Z90" s="142">
        <v>396954.3</v>
      </c>
      <c r="AA90" s="142">
        <v>76903.600000000006</v>
      </c>
      <c r="AB90" s="142">
        <v>18671.900000000001</v>
      </c>
      <c r="AC90" s="142">
        <v>446559</v>
      </c>
      <c r="AD90" s="142">
        <v>145112.6</v>
      </c>
      <c r="AE90" s="142">
        <v>298577.09999999998</v>
      </c>
      <c r="AF90" s="142">
        <v>1219.5</v>
      </c>
      <c r="AG90" s="142">
        <v>1649.8</v>
      </c>
      <c r="AH90" s="142">
        <v>158094.1</v>
      </c>
      <c r="AI90" s="142">
        <v>141450.29999999999</v>
      </c>
      <c r="AJ90" s="142">
        <v>16643.8</v>
      </c>
      <c r="AK90" s="142">
        <v>93926.9</v>
      </c>
      <c r="AL90" s="142">
        <v>7762.2</v>
      </c>
      <c r="AM90" s="142">
        <v>86164.7</v>
      </c>
      <c r="AN90" s="142">
        <v>287.2</v>
      </c>
      <c r="AO90" s="142">
        <v>60791.4</v>
      </c>
      <c r="AP90" s="142">
        <v>0</v>
      </c>
      <c r="AQ90" s="142">
        <v>25086.1</v>
      </c>
      <c r="AR90" s="142">
        <v>0</v>
      </c>
      <c r="AS90" s="142">
        <v>0</v>
      </c>
      <c r="AT90" s="142">
        <v>-192832.30000000005</v>
      </c>
      <c r="AU90" s="142">
        <v>-256999.49999999988</v>
      </c>
      <c r="AV90" s="142">
        <v>-350926.4</v>
      </c>
      <c r="AW90" s="142">
        <v>-1.4115570500000001</v>
      </c>
      <c r="AX90" s="142">
        <v>0.29999999998835847</v>
      </c>
      <c r="AY90" s="142">
        <v>350926.7</v>
      </c>
      <c r="AZ90" s="142">
        <v>485750.3</v>
      </c>
      <c r="BA90" s="142">
        <v>-134823.6</v>
      </c>
      <c r="BB90" s="142">
        <v>248609.43452480366</v>
      </c>
      <c r="BC90" s="142">
        <v>4697695</v>
      </c>
      <c r="BI90" s="140">
        <v>2013</v>
      </c>
      <c r="BJ90" s="140">
        <v>3</v>
      </c>
      <c r="BK90" s="140" t="s">
        <v>585</v>
      </c>
      <c r="BL90" s="147">
        <v>41334</v>
      </c>
      <c r="BM90" s="142">
        <v>341518.30000000005</v>
      </c>
      <c r="BN90" s="142">
        <v>341518.30000000005</v>
      </c>
      <c r="BO90" s="142">
        <v>317726.09999999998</v>
      </c>
      <c r="BP90" s="142">
        <v>64181</v>
      </c>
      <c r="BQ90" s="142">
        <v>10619.7</v>
      </c>
      <c r="BR90" s="142">
        <v>196.20000000000005</v>
      </c>
      <c r="BS90" s="142">
        <v>39900.300000000003</v>
      </c>
      <c r="BT90" s="142">
        <v>13464.800000000003</v>
      </c>
      <c r="BU90" s="142">
        <v>145689</v>
      </c>
      <c r="BV90" s="142">
        <v>49211.5</v>
      </c>
      <c r="BW90" s="142">
        <v>2108.8000000000002</v>
      </c>
      <c r="BX90" s="142">
        <v>56535.799999999988</v>
      </c>
      <c r="BY90" s="142">
        <v>23792.200000000004</v>
      </c>
      <c r="BZ90" s="142">
        <v>4508.6000000000004</v>
      </c>
      <c r="CA90" s="142">
        <v>1039.5</v>
      </c>
      <c r="CB90" s="142">
        <v>18244.099999999999</v>
      </c>
      <c r="CC90" s="142">
        <v>0</v>
      </c>
      <c r="CD90" s="142">
        <v>392927.70000000007</v>
      </c>
      <c r="CE90" s="142">
        <v>359674.39999999991</v>
      </c>
      <c r="CF90" s="142">
        <v>125781</v>
      </c>
      <c r="CG90" s="142">
        <v>104542.09999999998</v>
      </c>
      <c r="CH90" s="142">
        <v>21238.900000000009</v>
      </c>
      <c r="CI90" s="142">
        <v>8738.1000000000022</v>
      </c>
      <c r="CJ90" s="142">
        <v>142209</v>
      </c>
      <c r="CK90" s="142">
        <v>51546.400000000009</v>
      </c>
      <c r="CL90" s="142">
        <v>90166.599999999977</v>
      </c>
      <c r="CM90" s="142">
        <v>213.29999999999995</v>
      </c>
      <c r="CN90" s="142">
        <v>282.70000000000005</v>
      </c>
      <c r="CO90" s="142">
        <v>82946.3</v>
      </c>
      <c r="CP90" s="142">
        <v>78674.299999999988</v>
      </c>
      <c r="CQ90" s="142">
        <v>4272</v>
      </c>
      <c r="CR90" s="142">
        <v>33253.299999999996</v>
      </c>
      <c r="CS90" s="142">
        <v>2589.0999999999995</v>
      </c>
      <c r="CT90" s="142">
        <v>30664.199999999997</v>
      </c>
      <c r="CU90" s="142">
        <v>237.2</v>
      </c>
      <c r="CV90" s="142">
        <v>5697.0999999999985</v>
      </c>
      <c r="CW90" s="142">
        <v>0</v>
      </c>
      <c r="CX90" s="142">
        <v>24729.899999999998</v>
      </c>
      <c r="CY90" s="142">
        <v>0</v>
      </c>
      <c r="CZ90" s="142">
        <v>0</v>
      </c>
      <c r="DA90" s="142">
        <v>31536.899999999907</v>
      </c>
      <c r="DB90" s="142">
        <v>-18156.09999999986</v>
      </c>
      <c r="DC90" s="142">
        <v>-51409.400000000023</v>
      </c>
      <c r="DD90" s="142">
        <v>-0.20678781000000002</v>
      </c>
      <c r="DE90" s="142">
        <v>0.20000000001164153</v>
      </c>
      <c r="DF90" s="142">
        <v>51409.600000000035</v>
      </c>
      <c r="DG90" s="142">
        <v>53108.599999999977</v>
      </c>
      <c r="DH90" s="142">
        <v>-1699</v>
      </c>
    </row>
    <row r="91" spans="2:112" x14ac:dyDescent="0.25">
      <c r="B91" s="140">
        <v>2013</v>
      </c>
      <c r="C91" s="140">
        <v>4</v>
      </c>
      <c r="D91" s="140" t="s">
        <v>586</v>
      </c>
      <c r="E91" s="147">
        <v>41365</v>
      </c>
      <c r="F91" s="142">
        <v>1105872.3</v>
      </c>
      <c r="G91" s="142">
        <v>1105872.3</v>
      </c>
      <c r="H91" s="142">
        <v>1047806.3</v>
      </c>
      <c r="I91" s="142">
        <v>273381.8</v>
      </c>
      <c r="J91" s="142">
        <v>46359.8</v>
      </c>
      <c r="K91" s="142">
        <v>1015</v>
      </c>
      <c r="L91" s="142">
        <v>173084.9</v>
      </c>
      <c r="M91" s="142">
        <v>52922.1</v>
      </c>
      <c r="N91" s="142">
        <v>290907.59999999998</v>
      </c>
      <c r="O91" s="142">
        <v>219448.1</v>
      </c>
      <c r="P91" s="142">
        <v>8050.5</v>
      </c>
      <c r="Q91" s="142">
        <v>256018.3</v>
      </c>
      <c r="R91" s="142">
        <v>58066</v>
      </c>
      <c r="S91" s="142">
        <v>19250.599999999999</v>
      </c>
      <c r="T91" s="142">
        <v>4645.3</v>
      </c>
      <c r="U91" s="142">
        <v>34170.1</v>
      </c>
      <c r="V91" s="142">
        <v>0</v>
      </c>
      <c r="W91" s="142">
        <v>1545178.4</v>
      </c>
      <c r="X91" s="142">
        <v>1435193.7</v>
      </c>
      <c r="Y91" s="142">
        <v>608024</v>
      </c>
      <c r="Z91" s="142">
        <v>506123.8</v>
      </c>
      <c r="AA91" s="142">
        <v>101900.2</v>
      </c>
      <c r="AB91" s="142">
        <v>34113.699999999997</v>
      </c>
      <c r="AC91" s="142">
        <v>588654.9</v>
      </c>
      <c r="AD91" s="142">
        <v>196006.6</v>
      </c>
      <c r="AE91" s="142">
        <v>389141.2</v>
      </c>
      <c r="AF91" s="142">
        <v>1857.3</v>
      </c>
      <c r="AG91" s="142">
        <v>1649.8</v>
      </c>
      <c r="AH91" s="142">
        <v>204401.1</v>
      </c>
      <c r="AI91" s="142">
        <v>185183.3</v>
      </c>
      <c r="AJ91" s="142">
        <v>19217.8</v>
      </c>
      <c r="AK91" s="142">
        <v>109984.7</v>
      </c>
      <c r="AL91" s="142">
        <v>10391.4</v>
      </c>
      <c r="AM91" s="142">
        <v>99593.3</v>
      </c>
      <c r="AN91" s="142">
        <v>399.9</v>
      </c>
      <c r="AO91" s="142">
        <v>73621.5</v>
      </c>
      <c r="AP91" s="142">
        <v>0</v>
      </c>
      <c r="AQ91" s="142">
        <v>25571.9</v>
      </c>
      <c r="AR91" s="142">
        <v>0</v>
      </c>
      <c r="AS91" s="142">
        <v>0</v>
      </c>
      <c r="AT91" s="142">
        <v>-234904.99999999977</v>
      </c>
      <c r="AU91" s="142">
        <v>-329321.39999999991</v>
      </c>
      <c r="AV91" s="142">
        <v>-439306.09999999986</v>
      </c>
      <c r="AW91" s="142">
        <v>-1.76705321</v>
      </c>
      <c r="AX91" s="142">
        <v>1.1641532182693481E-10</v>
      </c>
      <c r="AY91" s="142">
        <v>439306.1</v>
      </c>
      <c r="AZ91" s="142">
        <v>72848.100000000006</v>
      </c>
      <c r="BA91" s="142">
        <v>366458</v>
      </c>
      <c r="BB91" s="142">
        <v>248609.43491339451</v>
      </c>
      <c r="BC91" s="142">
        <v>4703581</v>
      </c>
      <c r="BI91" s="140">
        <v>2013</v>
      </c>
      <c r="BJ91" s="140">
        <v>4</v>
      </c>
      <c r="BK91" s="140" t="s">
        <v>586</v>
      </c>
      <c r="BL91" s="147">
        <v>41365</v>
      </c>
      <c r="BM91" s="142">
        <v>265688.90000000002</v>
      </c>
      <c r="BN91" s="142">
        <v>265688.90000000002</v>
      </c>
      <c r="BO91" s="142">
        <v>247510.20000000007</v>
      </c>
      <c r="BP91" s="142">
        <v>73274.099999999977</v>
      </c>
      <c r="BQ91" s="142">
        <v>12054.400000000001</v>
      </c>
      <c r="BR91" s="142">
        <v>235.5</v>
      </c>
      <c r="BS91" s="142">
        <v>46936.899999999994</v>
      </c>
      <c r="BT91" s="142">
        <v>14047.299999999996</v>
      </c>
      <c r="BU91" s="142">
        <v>59344.999999999971</v>
      </c>
      <c r="BV91" s="142">
        <v>52322.200000000012</v>
      </c>
      <c r="BW91" s="142">
        <v>2104.3999999999996</v>
      </c>
      <c r="BX91" s="142">
        <v>60464.5</v>
      </c>
      <c r="BY91" s="142">
        <v>18178.699999999997</v>
      </c>
      <c r="BZ91" s="142">
        <v>4724.1999999999989</v>
      </c>
      <c r="CA91" s="142">
        <v>1769.7000000000003</v>
      </c>
      <c r="CB91" s="142">
        <v>11684.8</v>
      </c>
      <c r="CC91" s="142">
        <v>0</v>
      </c>
      <c r="CD91" s="142">
        <v>354068.59999999986</v>
      </c>
      <c r="CE91" s="142">
        <v>338010.80000000005</v>
      </c>
      <c r="CF91" s="142">
        <v>134166.09999999998</v>
      </c>
      <c r="CG91" s="142">
        <v>109169.5</v>
      </c>
      <c r="CH91" s="142">
        <v>24996.599999999991</v>
      </c>
      <c r="CI91" s="142">
        <v>15441.799999999996</v>
      </c>
      <c r="CJ91" s="142">
        <v>142095.90000000002</v>
      </c>
      <c r="CK91" s="142">
        <v>50894</v>
      </c>
      <c r="CL91" s="142">
        <v>90564.100000000035</v>
      </c>
      <c r="CM91" s="142">
        <v>637.79999999999995</v>
      </c>
      <c r="CN91" s="142">
        <v>0</v>
      </c>
      <c r="CO91" s="142">
        <v>46307</v>
      </c>
      <c r="CP91" s="142">
        <v>43733</v>
      </c>
      <c r="CQ91" s="142">
        <v>2574</v>
      </c>
      <c r="CR91" s="142">
        <v>16057.800000000003</v>
      </c>
      <c r="CS91" s="142">
        <v>2629.2</v>
      </c>
      <c r="CT91" s="142">
        <v>13428.600000000006</v>
      </c>
      <c r="CU91" s="142">
        <v>112.69999999999999</v>
      </c>
      <c r="CV91" s="142">
        <v>12830.099999999999</v>
      </c>
      <c r="CW91" s="142">
        <v>0</v>
      </c>
      <c r="CX91" s="142">
        <v>485.80000000000291</v>
      </c>
      <c r="CY91" s="142">
        <v>0</v>
      </c>
      <c r="CZ91" s="142">
        <v>0</v>
      </c>
      <c r="DA91" s="142">
        <v>-42072.699999999721</v>
      </c>
      <c r="DB91" s="142">
        <v>-72321.900000000023</v>
      </c>
      <c r="DC91" s="142">
        <v>-88379.699999999837</v>
      </c>
      <c r="DD91" s="142">
        <v>-0.35549615999999995</v>
      </c>
      <c r="DE91" s="142">
        <v>-0.29999999987194315</v>
      </c>
      <c r="DF91" s="142">
        <v>88379.399999999965</v>
      </c>
      <c r="DG91" s="142">
        <v>-412902.19999999995</v>
      </c>
      <c r="DH91" s="142">
        <v>501281.6</v>
      </c>
    </row>
    <row r="92" spans="2:112" x14ac:dyDescent="0.25">
      <c r="B92" s="140">
        <v>2013</v>
      </c>
      <c r="C92" s="140">
        <v>5</v>
      </c>
      <c r="D92" s="140" t="s">
        <v>587</v>
      </c>
      <c r="E92" s="147">
        <v>41395</v>
      </c>
      <c r="F92" s="142">
        <v>1356508.9</v>
      </c>
      <c r="G92" s="142">
        <v>1356508.9</v>
      </c>
      <c r="H92" s="142">
        <v>1260682.6000000001</v>
      </c>
      <c r="I92" s="142">
        <v>344179.20000000001</v>
      </c>
      <c r="J92" s="142">
        <v>58770.9</v>
      </c>
      <c r="K92" s="142">
        <v>1240.0999999999999</v>
      </c>
      <c r="L92" s="142">
        <v>218631.2</v>
      </c>
      <c r="M92" s="142">
        <v>65537</v>
      </c>
      <c r="N92" s="142">
        <v>333596.79999999999</v>
      </c>
      <c r="O92" s="142">
        <v>266925</v>
      </c>
      <c r="P92" s="142">
        <v>10017.4</v>
      </c>
      <c r="Q92" s="142">
        <v>305964.2</v>
      </c>
      <c r="R92" s="142">
        <v>95826.3</v>
      </c>
      <c r="S92" s="142">
        <v>23467.7</v>
      </c>
      <c r="T92" s="142">
        <v>5524.6</v>
      </c>
      <c r="U92" s="142">
        <v>66834</v>
      </c>
      <c r="V92" s="142">
        <v>0</v>
      </c>
      <c r="W92" s="142">
        <v>1878446.1</v>
      </c>
      <c r="X92" s="142">
        <v>1755177.4</v>
      </c>
      <c r="Y92" s="142">
        <v>738968.9</v>
      </c>
      <c r="Z92" s="142">
        <v>613843.80000000005</v>
      </c>
      <c r="AA92" s="142">
        <v>125125.1</v>
      </c>
      <c r="AB92" s="142">
        <v>48136.9</v>
      </c>
      <c r="AC92" s="142">
        <v>738309.7</v>
      </c>
      <c r="AD92" s="142">
        <v>248033.8</v>
      </c>
      <c r="AE92" s="142">
        <v>486533.8</v>
      </c>
      <c r="AF92" s="142">
        <v>2092.3000000000002</v>
      </c>
      <c r="AG92" s="142">
        <v>1649.8</v>
      </c>
      <c r="AH92" s="142">
        <v>229761.9</v>
      </c>
      <c r="AI92" s="142">
        <v>209685</v>
      </c>
      <c r="AJ92" s="142">
        <v>20076.900000000001</v>
      </c>
      <c r="AK92" s="142">
        <v>123268.7</v>
      </c>
      <c r="AL92" s="142">
        <v>14966.1</v>
      </c>
      <c r="AM92" s="142">
        <v>108302.6</v>
      </c>
      <c r="AN92" s="142">
        <v>509.4</v>
      </c>
      <c r="AO92" s="142">
        <v>78507.199999999997</v>
      </c>
      <c r="AP92" s="142">
        <v>0</v>
      </c>
      <c r="AQ92" s="142">
        <v>29286</v>
      </c>
      <c r="AR92" s="142">
        <v>0</v>
      </c>
      <c r="AS92" s="142">
        <v>0</v>
      </c>
      <c r="AT92" s="142">
        <v>-292175.30000000028</v>
      </c>
      <c r="AU92" s="142">
        <v>-398668.5</v>
      </c>
      <c r="AV92" s="142">
        <v>-521937.20000000019</v>
      </c>
      <c r="AW92" s="142">
        <v>-2.0994263599999998</v>
      </c>
      <c r="AX92" s="142">
        <v>-0.20000000018626451</v>
      </c>
      <c r="AY92" s="142">
        <v>521937</v>
      </c>
      <c r="AZ92" s="142">
        <v>158701</v>
      </c>
      <c r="BA92" s="142">
        <v>363236</v>
      </c>
      <c r="BB92" s="142">
        <v>248609.43443617629</v>
      </c>
      <c r="BC92" s="142">
        <v>4708762</v>
      </c>
      <c r="BI92" s="140">
        <v>2013</v>
      </c>
      <c r="BJ92" s="140">
        <v>5</v>
      </c>
      <c r="BK92" s="140" t="s">
        <v>587</v>
      </c>
      <c r="BL92" s="147">
        <v>41395</v>
      </c>
      <c r="BM92" s="142">
        <v>250636.59999999986</v>
      </c>
      <c r="BN92" s="142">
        <v>250636.59999999986</v>
      </c>
      <c r="BO92" s="142">
        <v>212876.30000000005</v>
      </c>
      <c r="BP92" s="142">
        <v>70797.400000000023</v>
      </c>
      <c r="BQ92" s="142">
        <v>12411.099999999999</v>
      </c>
      <c r="BR92" s="142">
        <v>225.09999999999991</v>
      </c>
      <c r="BS92" s="142">
        <v>45546.300000000017</v>
      </c>
      <c r="BT92" s="142">
        <v>12614.900000000001</v>
      </c>
      <c r="BU92" s="142">
        <v>42689.200000000012</v>
      </c>
      <c r="BV92" s="142">
        <v>47476.899999999994</v>
      </c>
      <c r="BW92" s="142">
        <v>1966.8999999999996</v>
      </c>
      <c r="BX92" s="142">
        <v>49945.900000000023</v>
      </c>
      <c r="BY92" s="142">
        <v>37760.300000000003</v>
      </c>
      <c r="BZ92" s="142">
        <v>4217.1000000000022</v>
      </c>
      <c r="CA92" s="142">
        <v>879.30000000000018</v>
      </c>
      <c r="CB92" s="142">
        <v>32663.9</v>
      </c>
      <c r="CC92" s="142">
        <v>0</v>
      </c>
      <c r="CD92" s="142">
        <v>333267.70000000019</v>
      </c>
      <c r="CE92" s="142">
        <v>319983.69999999995</v>
      </c>
      <c r="CF92" s="142">
        <v>130944.90000000002</v>
      </c>
      <c r="CG92" s="142">
        <v>107720.00000000006</v>
      </c>
      <c r="CH92" s="142">
        <v>23224.900000000009</v>
      </c>
      <c r="CI92" s="142">
        <v>14023.200000000004</v>
      </c>
      <c r="CJ92" s="142">
        <v>149654.79999999993</v>
      </c>
      <c r="CK92" s="142">
        <v>52027.199999999983</v>
      </c>
      <c r="CL92" s="142">
        <v>97392.599999999977</v>
      </c>
      <c r="CM92" s="142">
        <v>235.00000000000023</v>
      </c>
      <c r="CN92" s="142">
        <v>0</v>
      </c>
      <c r="CO92" s="142">
        <v>25360.799999999988</v>
      </c>
      <c r="CP92" s="142">
        <v>24501.700000000012</v>
      </c>
      <c r="CQ92" s="142">
        <v>859.10000000000218</v>
      </c>
      <c r="CR92" s="142">
        <v>13284</v>
      </c>
      <c r="CS92" s="142">
        <v>4574.7000000000007</v>
      </c>
      <c r="CT92" s="142">
        <v>8709.3000000000029</v>
      </c>
      <c r="CU92" s="142">
        <v>109.5</v>
      </c>
      <c r="CV92" s="142">
        <v>4885.6999999999971</v>
      </c>
      <c r="CW92" s="142">
        <v>0</v>
      </c>
      <c r="CX92" s="142">
        <v>3714.0999999999985</v>
      </c>
      <c r="CY92" s="142">
        <v>0</v>
      </c>
      <c r="CZ92" s="142">
        <v>0</v>
      </c>
      <c r="DA92" s="142">
        <v>-57270.300000000512</v>
      </c>
      <c r="DB92" s="142">
        <v>-69347.100000000093</v>
      </c>
      <c r="DC92" s="142">
        <v>-82631.100000000326</v>
      </c>
      <c r="DD92" s="142">
        <v>-0.33237314999999978</v>
      </c>
      <c r="DE92" s="142">
        <v>-0.20000000030267984</v>
      </c>
      <c r="DF92" s="142">
        <v>82630.900000000023</v>
      </c>
      <c r="DG92" s="142">
        <v>85852.9</v>
      </c>
      <c r="DH92" s="142">
        <v>-3222</v>
      </c>
    </row>
    <row r="93" spans="2:112" x14ac:dyDescent="0.25">
      <c r="B93" s="140">
        <v>2013</v>
      </c>
      <c r="C93" s="140">
        <v>6</v>
      </c>
      <c r="D93" s="140" t="s">
        <v>588</v>
      </c>
      <c r="E93" s="147">
        <v>41426</v>
      </c>
      <c r="F93" s="142">
        <v>1667623.1</v>
      </c>
      <c r="G93" s="142">
        <v>1667623.1</v>
      </c>
      <c r="H93" s="142">
        <v>1548599.8</v>
      </c>
      <c r="I93" s="142">
        <v>407840.6</v>
      </c>
      <c r="J93" s="142">
        <v>70008.399999999994</v>
      </c>
      <c r="K93" s="142">
        <v>1466.5</v>
      </c>
      <c r="L93" s="142">
        <v>259867.2</v>
      </c>
      <c r="M93" s="142">
        <v>76498.5</v>
      </c>
      <c r="N93" s="142">
        <v>469435</v>
      </c>
      <c r="O93" s="142">
        <v>311774</v>
      </c>
      <c r="P93" s="142">
        <v>11544.8</v>
      </c>
      <c r="Q93" s="142">
        <v>348005.4</v>
      </c>
      <c r="R93" s="142">
        <v>119023.3</v>
      </c>
      <c r="S93" s="142">
        <v>28362.5</v>
      </c>
      <c r="T93" s="142">
        <v>6798.8</v>
      </c>
      <c r="U93" s="142">
        <v>83862</v>
      </c>
      <c r="V93" s="142">
        <v>0</v>
      </c>
      <c r="W93" s="142">
        <v>2244668.9</v>
      </c>
      <c r="X93" s="142">
        <v>2110916.9</v>
      </c>
      <c r="Y93" s="142">
        <v>888226.7</v>
      </c>
      <c r="Z93" s="142">
        <v>740000.4</v>
      </c>
      <c r="AA93" s="142">
        <v>148226.29999999999</v>
      </c>
      <c r="AB93" s="142">
        <v>60320</v>
      </c>
      <c r="AC93" s="142">
        <v>864334.7</v>
      </c>
      <c r="AD93" s="142">
        <v>296995.5</v>
      </c>
      <c r="AE93" s="142">
        <v>563093.6</v>
      </c>
      <c r="AF93" s="142">
        <v>2174.3000000000002</v>
      </c>
      <c r="AG93" s="142">
        <v>2071.3000000000002</v>
      </c>
      <c r="AH93" s="142">
        <v>298035.5</v>
      </c>
      <c r="AI93" s="142">
        <v>277645.90000000002</v>
      </c>
      <c r="AJ93" s="142">
        <v>20389.599999999999</v>
      </c>
      <c r="AK93" s="142">
        <v>133752</v>
      </c>
      <c r="AL93" s="142">
        <v>17823.099999999999</v>
      </c>
      <c r="AM93" s="142">
        <v>115928.9</v>
      </c>
      <c r="AN93" s="142">
        <v>4761.8</v>
      </c>
      <c r="AO93" s="142">
        <v>80274</v>
      </c>
      <c r="AP93" s="142">
        <v>0</v>
      </c>
      <c r="AQ93" s="142">
        <v>30893.1</v>
      </c>
      <c r="AR93" s="142">
        <v>0</v>
      </c>
      <c r="AS93" s="142">
        <v>0</v>
      </c>
      <c r="AT93" s="142">
        <v>-279010.29999999981</v>
      </c>
      <c r="AU93" s="142">
        <v>-443293.79999999981</v>
      </c>
      <c r="AV93" s="142">
        <v>-577045.79999999981</v>
      </c>
      <c r="AW93" s="142">
        <v>-2.3210937299999999</v>
      </c>
      <c r="AX93" s="142">
        <v>0.20000000018626451</v>
      </c>
      <c r="AY93" s="142">
        <v>577046</v>
      </c>
      <c r="AZ93" s="142">
        <v>204001</v>
      </c>
      <c r="BA93" s="142">
        <v>373045</v>
      </c>
      <c r="BB93" s="142">
        <v>248609.43465647975</v>
      </c>
      <c r="BC93" s="142">
        <v>4712891</v>
      </c>
      <c r="BI93" s="140">
        <v>2013</v>
      </c>
      <c r="BJ93" s="140">
        <v>6</v>
      </c>
      <c r="BK93" s="140" t="s">
        <v>588</v>
      </c>
      <c r="BL93" s="147">
        <v>41426</v>
      </c>
      <c r="BM93" s="142">
        <v>311114.20000000019</v>
      </c>
      <c r="BN93" s="142">
        <v>311114.20000000019</v>
      </c>
      <c r="BO93" s="142">
        <v>287917.19999999995</v>
      </c>
      <c r="BP93" s="142">
        <v>63661.399999999965</v>
      </c>
      <c r="BQ93" s="142">
        <v>11237.499999999993</v>
      </c>
      <c r="BR93" s="142">
        <v>226.40000000000009</v>
      </c>
      <c r="BS93" s="142">
        <v>41236</v>
      </c>
      <c r="BT93" s="142">
        <v>10961.5</v>
      </c>
      <c r="BU93" s="142">
        <v>135838.20000000001</v>
      </c>
      <c r="BV93" s="142">
        <v>44849</v>
      </c>
      <c r="BW93" s="142">
        <v>1527.3999999999996</v>
      </c>
      <c r="BX93" s="142">
        <v>42041.200000000012</v>
      </c>
      <c r="BY93" s="142">
        <v>23197</v>
      </c>
      <c r="BZ93" s="142">
        <v>4894.7999999999993</v>
      </c>
      <c r="CA93" s="142">
        <v>1274.1999999999998</v>
      </c>
      <c r="CB93" s="142">
        <v>17028</v>
      </c>
      <c r="CC93" s="142">
        <v>0</v>
      </c>
      <c r="CD93" s="142">
        <v>366222.79999999981</v>
      </c>
      <c r="CE93" s="142">
        <v>355739.5</v>
      </c>
      <c r="CF93" s="142">
        <v>149257.79999999993</v>
      </c>
      <c r="CG93" s="142">
        <v>126156.59999999998</v>
      </c>
      <c r="CH93" s="142">
        <v>23101.199999999983</v>
      </c>
      <c r="CI93" s="142">
        <v>12183.099999999999</v>
      </c>
      <c r="CJ93" s="142">
        <v>126025</v>
      </c>
      <c r="CK93" s="142">
        <v>48961.700000000012</v>
      </c>
      <c r="CL93" s="142">
        <v>76559.799999999988</v>
      </c>
      <c r="CM93" s="142">
        <v>82</v>
      </c>
      <c r="CN93" s="142">
        <v>421.50000000000023</v>
      </c>
      <c r="CO93" s="142">
        <v>68273.600000000006</v>
      </c>
      <c r="CP93" s="142">
        <v>67960.900000000023</v>
      </c>
      <c r="CQ93" s="142">
        <v>312.69999999999709</v>
      </c>
      <c r="CR93" s="142">
        <v>10483.300000000003</v>
      </c>
      <c r="CS93" s="142">
        <v>2856.9999999999982</v>
      </c>
      <c r="CT93" s="142">
        <v>7626.2999999999884</v>
      </c>
      <c r="CU93" s="142">
        <v>4252.4000000000005</v>
      </c>
      <c r="CV93" s="142">
        <v>1766.8000000000029</v>
      </c>
      <c r="CW93" s="142">
        <v>0</v>
      </c>
      <c r="CX93" s="142">
        <v>1607.0999999999985</v>
      </c>
      <c r="CY93" s="142">
        <v>0</v>
      </c>
      <c r="CZ93" s="142">
        <v>0</v>
      </c>
      <c r="DA93" s="142">
        <v>13165.000000000466</v>
      </c>
      <c r="DB93" s="142">
        <v>-44625.299999999814</v>
      </c>
      <c r="DC93" s="142">
        <v>-55108.599999999627</v>
      </c>
      <c r="DD93" s="142">
        <v>-0.22166737000000003</v>
      </c>
      <c r="DE93" s="142">
        <v>0.40000000037252903</v>
      </c>
      <c r="DF93" s="142">
        <v>55109</v>
      </c>
      <c r="DG93" s="142">
        <v>45300</v>
      </c>
      <c r="DH93" s="142">
        <v>9809</v>
      </c>
    </row>
    <row r="94" spans="2:112" x14ac:dyDescent="0.25">
      <c r="B94" s="140">
        <v>2013</v>
      </c>
      <c r="C94" s="140">
        <v>7</v>
      </c>
      <c r="D94" s="140" t="s">
        <v>589</v>
      </c>
      <c r="E94" s="147">
        <v>41456</v>
      </c>
      <c r="F94" s="142">
        <v>1941016.1</v>
      </c>
      <c r="G94" s="142">
        <v>1941016.1</v>
      </c>
      <c r="H94" s="142">
        <v>1804112.4</v>
      </c>
      <c r="I94" s="142">
        <v>479523.5</v>
      </c>
      <c r="J94" s="142">
        <v>82736.7</v>
      </c>
      <c r="K94" s="142">
        <v>1655.6</v>
      </c>
      <c r="L94" s="142">
        <v>306151.09999999998</v>
      </c>
      <c r="M94" s="142">
        <v>88980.1</v>
      </c>
      <c r="N94" s="142">
        <v>540788.80000000005</v>
      </c>
      <c r="O94" s="142">
        <v>364105.8</v>
      </c>
      <c r="P94" s="142">
        <v>14562.8</v>
      </c>
      <c r="Q94" s="142">
        <v>405131.5</v>
      </c>
      <c r="R94" s="142">
        <v>136903.70000000001</v>
      </c>
      <c r="S94" s="142">
        <v>32798.800000000003</v>
      </c>
      <c r="T94" s="142">
        <v>7695.8</v>
      </c>
      <c r="U94" s="142">
        <v>96409.1</v>
      </c>
      <c r="V94" s="142">
        <v>0</v>
      </c>
      <c r="W94" s="142">
        <v>2678625.5</v>
      </c>
      <c r="X94" s="142">
        <v>2512588.6</v>
      </c>
      <c r="Y94" s="142">
        <v>1020336</v>
      </c>
      <c r="Z94" s="142">
        <v>848093.9</v>
      </c>
      <c r="AA94" s="142">
        <v>172242.1</v>
      </c>
      <c r="AB94" s="142">
        <v>73627.199999999997</v>
      </c>
      <c r="AC94" s="142">
        <v>1042033.8</v>
      </c>
      <c r="AD94" s="142">
        <v>349684.2</v>
      </c>
      <c r="AE94" s="142">
        <v>687718.3</v>
      </c>
      <c r="AF94" s="142">
        <v>2560</v>
      </c>
      <c r="AG94" s="142">
        <v>2071.3000000000002</v>
      </c>
      <c r="AH94" s="142">
        <v>376591.6</v>
      </c>
      <c r="AI94" s="142">
        <v>334760.7</v>
      </c>
      <c r="AJ94" s="142">
        <v>41830.9</v>
      </c>
      <c r="AK94" s="142">
        <v>166036.9</v>
      </c>
      <c r="AL94" s="142">
        <v>21191.5</v>
      </c>
      <c r="AM94" s="142">
        <v>144845.4</v>
      </c>
      <c r="AN94" s="142">
        <v>5028.5</v>
      </c>
      <c r="AO94" s="142">
        <v>108286.8</v>
      </c>
      <c r="AP94" s="142">
        <v>0</v>
      </c>
      <c r="AQ94" s="142">
        <v>31530.1</v>
      </c>
      <c r="AR94" s="142">
        <v>0</v>
      </c>
      <c r="AS94" s="142">
        <v>0</v>
      </c>
      <c r="AT94" s="142">
        <v>-361017.79999999981</v>
      </c>
      <c r="AU94" s="142">
        <v>-571572.5</v>
      </c>
      <c r="AV94" s="142">
        <v>-737609.39999999991</v>
      </c>
      <c r="AW94" s="142">
        <v>-2.9669404899999998</v>
      </c>
      <c r="AX94" s="142">
        <v>-0.39999999990686774</v>
      </c>
      <c r="AY94" s="142">
        <v>737609</v>
      </c>
      <c r="AZ94" s="142">
        <v>368990</v>
      </c>
      <c r="BA94" s="142">
        <v>368619</v>
      </c>
      <c r="BB94" s="142">
        <v>248609.43537158708</v>
      </c>
      <c r="BC94" s="142">
        <v>4717478</v>
      </c>
      <c r="BI94" s="140">
        <v>2013</v>
      </c>
      <c r="BJ94" s="140">
        <v>7</v>
      </c>
      <c r="BK94" s="140" t="s">
        <v>589</v>
      </c>
      <c r="BL94" s="147">
        <v>41456</v>
      </c>
      <c r="BM94" s="142">
        <v>273393</v>
      </c>
      <c r="BN94" s="142">
        <v>273393</v>
      </c>
      <c r="BO94" s="142">
        <v>255512.59999999986</v>
      </c>
      <c r="BP94" s="142">
        <v>71682.900000000023</v>
      </c>
      <c r="BQ94" s="142">
        <v>12728.300000000003</v>
      </c>
      <c r="BR94" s="142">
        <v>189.09999999999991</v>
      </c>
      <c r="BS94" s="142">
        <v>46283.899999999965</v>
      </c>
      <c r="BT94" s="142">
        <v>12481.600000000006</v>
      </c>
      <c r="BU94" s="142">
        <v>71353.800000000047</v>
      </c>
      <c r="BV94" s="142">
        <v>52331.799999999988</v>
      </c>
      <c r="BW94" s="142">
        <v>3018</v>
      </c>
      <c r="BX94" s="142">
        <v>57126.099999999977</v>
      </c>
      <c r="BY94" s="142">
        <v>17880.400000000009</v>
      </c>
      <c r="BZ94" s="142">
        <v>4436.3000000000029</v>
      </c>
      <c r="CA94" s="142">
        <v>897</v>
      </c>
      <c r="CB94" s="142">
        <v>12547.100000000006</v>
      </c>
      <c r="CC94" s="142">
        <v>0</v>
      </c>
      <c r="CD94" s="142">
        <v>433956.60000000009</v>
      </c>
      <c r="CE94" s="142">
        <v>401671.70000000019</v>
      </c>
      <c r="CF94" s="142">
        <v>132109.30000000005</v>
      </c>
      <c r="CG94" s="142">
        <v>108093.5</v>
      </c>
      <c r="CH94" s="142">
        <v>24015.800000000017</v>
      </c>
      <c r="CI94" s="142">
        <v>13307.199999999997</v>
      </c>
      <c r="CJ94" s="142">
        <v>177699.10000000009</v>
      </c>
      <c r="CK94" s="142">
        <v>52688.700000000012</v>
      </c>
      <c r="CL94" s="142">
        <v>124624.70000000007</v>
      </c>
      <c r="CM94" s="142">
        <v>385.69999999999982</v>
      </c>
      <c r="CN94" s="142">
        <v>0</v>
      </c>
      <c r="CO94" s="142">
        <v>78556.099999999977</v>
      </c>
      <c r="CP94" s="142">
        <v>57114.799999999988</v>
      </c>
      <c r="CQ94" s="142">
        <v>21441.300000000003</v>
      </c>
      <c r="CR94" s="142">
        <v>32284.899999999994</v>
      </c>
      <c r="CS94" s="142">
        <v>3368.4000000000015</v>
      </c>
      <c r="CT94" s="142">
        <v>28916.5</v>
      </c>
      <c r="CU94" s="142">
        <v>266.69999999999982</v>
      </c>
      <c r="CV94" s="142">
        <v>28012.800000000003</v>
      </c>
      <c r="CW94" s="142">
        <v>0</v>
      </c>
      <c r="CX94" s="142">
        <v>637</v>
      </c>
      <c r="CY94" s="142">
        <v>0</v>
      </c>
      <c r="CZ94" s="142">
        <v>0</v>
      </c>
      <c r="DA94" s="142">
        <v>-82007.5</v>
      </c>
      <c r="DB94" s="142">
        <v>-128278.70000000019</v>
      </c>
      <c r="DC94" s="142">
        <v>-160563.60000000009</v>
      </c>
      <c r="DD94" s="142">
        <v>-0.64584675999999996</v>
      </c>
      <c r="DE94" s="142">
        <v>-0.60000000009313226</v>
      </c>
      <c r="DF94" s="142">
        <v>160563</v>
      </c>
      <c r="DG94" s="142">
        <v>164989</v>
      </c>
      <c r="DH94" s="142">
        <v>-4426</v>
      </c>
    </row>
    <row r="95" spans="2:112" x14ac:dyDescent="0.25">
      <c r="B95" s="140">
        <v>2013</v>
      </c>
      <c r="C95" s="140">
        <v>8</v>
      </c>
      <c r="D95" s="140" t="s">
        <v>590</v>
      </c>
      <c r="E95" s="147">
        <v>41487</v>
      </c>
      <c r="F95" s="142">
        <v>2178828.7000000002</v>
      </c>
      <c r="G95" s="142">
        <v>2178828.7000000002</v>
      </c>
      <c r="H95" s="142">
        <v>2022898.8</v>
      </c>
      <c r="I95" s="142">
        <v>547924.5</v>
      </c>
      <c r="J95" s="142">
        <v>95376.9</v>
      </c>
      <c r="K95" s="142">
        <v>1975.3</v>
      </c>
      <c r="L95" s="142">
        <v>350339.3</v>
      </c>
      <c r="M95" s="142">
        <v>100233</v>
      </c>
      <c r="N95" s="142">
        <v>584788.69999999995</v>
      </c>
      <c r="O95" s="142">
        <v>413373.1</v>
      </c>
      <c r="P95" s="142">
        <v>15892.2</v>
      </c>
      <c r="Q95" s="142">
        <v>460920.3</v>
      </c>
      <c r="R95" s="142">
        <v>155929.90000000002</v>
      </c>
      <c r="S95" s="142">
        <v>37104.400000000001</v>
      </c>
      <c r="T95" s="142">
        <v>8772.2000000000007</v>
      </c>
      <c r="U95" s="142">
        <v>110053.3</v>
      </c>
      <c r="V95" s="142">
        <v>0</v>
      </c>
      <c r="W95" s="142">
        <v>3020309.9</v>
      </c>
      <c r="X95" s="142">
        <v>2822705.3</v>
      </c>
      <c r="Y95" s="142">
        <v>1153988</v>
      </c>
      <c r="Z95" s="142">
        <v>958516.8</v>
      </c>
      <c r="AA95" s="142">
        <v>195471.2</v>
      </c>
      <c r="AB95" s="142">
        <v>85552.4</v>
      </c>
      <c r="AC95" s="142">
        <v>1197061.6000000001</v>
      </c>
      <c r="AD95" s="142">
        <v>402277.2</v>
      </c>
      <c r="AE95" s="142">
        <v>787648.5</v>
      </c>
      <c r="AF95" s="142">
        <v>4466.1000000000004</v>
      </c>
      <c r="AG95" s="142">
        <v>2669.8</v>
      </c>
      <c r="AH95" s="142">
        <v>386103.3</v>
      </c>
      <c r="AI95" s="142">
        <v>343935.9</v>
      </c>
      <c r="AJ95" s="142">
        <v>42167.4</v>
      </c>
      <c r="AK95" s="142">
        <v>197604.6</v>
      </c>
      <c r="AL95" s="142">
        <v>24992.400000000001</v>
      </c>
      <c r="AM95" s="142">
        <v>172612.2</v>
      </c>
      <c r="AN95" s="142">
        <v>5713.8</v>
      </c>
      <c r="AO95" s="142">
        <v>131486.29999999999</v>
      </c>
      <c r="AP95" s="142">
        <v>0</v>
      </c>
      <c r="AQ95" s="142">
        <v>35412.1</v>
      </c>
      <c r="AR95" s="142">
        <v>0</v>
      </c>
      <c r="AS95" s="142">
        <v>0</v>
      </c>
      <c r="AT95" s="142">
        <v>-455377.89999999991</v>
      </c>
      <c r="AU95" s="142">
        <v>-643876.59999999963</v>
      </c>
      <c r="AV95" s="142">
        <v>-841481.19999999972</v>
      </c>
      <c r="AW95" s="142">
        <v>-3.38475167</v>
      </c>
      <c r="AX95" s="142">
        <v>0.30000000027939677</v>
      </c>
      <c r="AY95" s="142">
        <v>841481.5</v>
      </c>
      <c r="AZ95" s="142">
        <v>472362</v>
      </c>
      <c r="BA95" s="142">
        <v>369119.5</v>
      </c>
      <c r="BB95" s="142">
        <v>248609.43491313787</v>
      </c>
      <c r="BC95" s="142">
        <v>4722622</v>
      </c>
      <c r="BI95" s="140">
        <v>2013</v>
      </c>
      <c r="BJ95" s="140">
        <v>8</v>
      </c>
      <c r="BK95" s="140" t="s">
        <v>590</v>
      </c>
      <c r="BL95" s="147">
        <v>41487</v>
      </c>
      <c r="BM95" s="142">
        <v>237812.60000000009</v>
      </c>
      <c r="BN95" s="142">
        <v>237812.60000000009</v>
      </c>
      <c r="BO95" s="142">
        <v>218786.40000000014</v>
      </c>
      <c r="BP95" s="142">
        <v>68401</v>
      </c>
      <c r="BQ95" s="142">
        <v>12640.199999999997</v>
      </c>
      <c r="BR95" s="142">
        <v>319.70000000000005</v>
      </c>
      <c r="BS95" s="142">
        <v>44188.200000000012</v>
      </c>
      <c r="BT95" s="142">
        <v>11252.899999999994</v>
      </c>
      <c r="BU95" s="142">
        <v>43999.899999999907</v>
      </c>
      <c r="BV95" s="142">
        <v>49267.299999999988</v>
      </c>
      <c r="BW95" s="142">
        <v>1329.4000000000015</v>
      </c>
      <c r="BX95" s="142">
        <v>55788.799999999988</v>
      </c>
      <c r="BY95" s="142">
        <v>19026.200000000012</v>
      </c>
      <c r="BZ95" s="142">
        <v>4305.5999999999985</v>
      </c>
      <c r="CA95" s="142">
        <v>1076.4000000000005</v>
      </c>
      <c r="CB95" s="142">
        <v>13644.199999999997</v>
      </c>
      <c r="CC95" s="142">
        <v>0</v>
      </c>
      <c r="CD95" s="142">
        <v>341684.39999999991</v>
      </c>
      <c r="CE95" s="142">
        <v>310116.69999999972</v>
      </c>
      <c r="CF95" s="142">
        <v>133652</v>
      </c>
      <c r="CG95" s="142">
        <v>110422.90000000002</v>
      </c>
      <c r="CH95" s="142">
        <v>23229.100000000006</v>
      </c>
      <c r="CI95" s="142">
        <v>11925.199999999997</v>
      </c>
      <c r="CJ95" s="142">
        <v>155027.80000000005</v>
      </c>
      <c r="CK95" s="142">
        <v>52593</v>
      </c>
      <c r="CL95" s="142">
        <v>99930.199999999953</v>
      </c>
      <c r="CM95" s="142">
        <v>1906.1000000000004</v>
      </c>
      <c r="CN95" s="142">
        <v>598.5</v>
      </c>
      <c r="CO95" s="142">
        <v>9511.7000000000116</v>
      </c>
      <c r="CP95" s="142">
        <v>9175.2000000000116</v>
      </c>
      <c r="CQ95" s="142">
        <v>336.5</v>
      </c>
      <c r="CR95" s="142">
        <v>31567.700000000012</v>
      </c>
      <c r="CS95" s="142">
        <v>3800.9000000000015</v>
      </c>
      <c r="CT95" s="142">
        <v>27766.800000000017</v>
      </c>
      <c r="CU95" s="142">
        <v>685.30000000000018</v>
      </c>
      <c r="CV95" s="142">
        <v>23199.499999999985</v>
      </c>
      <c r="CW95" s="142">
        <v>0</v>
      </c>
      <c r="CX95" s="142">
        <v>3882</v>
      </c>
      <c r="CY95" s="142">
        <v>0</v>
      </c>
      <c r="CZ95" s="142">
        <v>0</v>
      </c>
      <c r="DA95" s="142">
        <v>-94360.100000000093</v>
      </c>
      <c r="DB95" s="142">
        <v>-72304.099999999627</v>
      </c>
      <c r="DC95" s="142">
        <v>-103871.79999999981</v>
      </c>
      <c r="DD95" s="142">
        <v>-0.41781118000000017</v>
      </c>
      <c r="DE95" s="142">
        <v>0.70000000018626451</v>
      </c>
      <c r="DF95" s="142">
        <v>103872.5</v>
      </c>
      <c r="DG95" s="142">
        <v>103372</v>
      </c>
      <c r="DH95" s="142">
        <v>500.5</v>
      </c>
    </row>
    <row r="96" spans="2:112" x14ac:dyDescent="0.25">
      <c r="B96" s="140">
        <v>2013</v>
      </c>
      <c r="C96" s="140">
        <v>9</v>
      </c>
      <c r="D96" s="140" t="s">
        <v>591</v>
      </c>
      <c r="E96" s="147">
        <v>41518</v>
      </c>
      <c r="F96" s="142">
        <v>2493832.1</v>
      </c>
      <c r="G96" s="142">
        <v>2493832.1</v>
      </c>
      <c r="H96" s="142">
        <v>2321621.6</v>
      </c>
      <c r="I96" s="142">
        <v>616260.1</v>
      </c>
      <c r="J96" s="142">
        <v>109597</v>
      </c>
      <c r="K96" s="142">
        <v>2311.4</v>
      </c>
      <c r="L96" s="142">
        <v>393217.2</v>
      </c>
      <c r="M96" s="142">
        <v>111134.5</v>
      </c>
      <c r="N96" s="142">
        <v>712778.1</v>
      </c>
      <c r="O96" s="142">
        <v>463429</v>
      </c>
      <c r="P96" s="142">
        <v>17570.400000000001</v>
      </c>
      <c r="Q96" s="142">
        <v>511584</v>
      </c>
      <c r="R96" s="142">
        <v>172210.5</v>
      </c>
      <c r="S96" s="142">
        <v>42376.9</v>
      </c>
      <c r="T96" s="142">
        <v>9875</v>
      </c>
      <c r="U96" s="142">
        <v>119958.6</v>
      </c>
      <c r="V96" s="142">
        <v>0</v>
      </c>
      <c r="W96" s="142">
        <v>3429004.6</v>
      </c>
      <c r="X96" s="142">
        <v>3221266.8</v>
      </c>
      <c r="Y96" s="142">
        <v>1292002.6000000001</v>
      </c>
      <c r="Z96" s="142">
        <v>1074092.1000000001</v>
      </c>
      <c r="AA96" s="142">
        <v>217910.5</v>
      </c>
      <c r="AB96" s="142">
        <v>97137</v>
      </c>
      <c r="AC96" s="142">
        <v>1349678.2</v>
      </c>
      <c r="AD96" s="142">
        <v>457598</v>
      </c>
      <c r="AE96" s="142">
        <v>884728.5</v>
      </c>
      <c r="AF96" s="142">
        <v>4681.8999999999996</v>
      </c>
      <c r="AG96" s="142">
        <v>2669.8</v>
      </c>
      <c r="AH96" s="142">
        <v>482449</v>
      </c>
      <c r="AI96" s="142">
        <v>435994.9</v>
      </c>
      <c r="AJ96" s="142">
        <v>46454.1</v>
      </c>
      <c r="AK96" s="142">
        <v>207737.8</v>
      </c>
      <c r="AL96" s="142">
        <v>30707.200000000001</v>
      </c>
      <c r="AM96" s="142">
        <v>177030.6</v>
      </c>
      <c r="AN96" s="142">
        <v>6015.6</v>
      </c>
      <c r="AO96" s="142">
        <v>134639.79999999999</v>
      </c>
      <c r="AP96" s="142">
        <v>0</v>
      </c>
      <c r="AQ96" s="142">
        <v>36375.199999999997</v>
      </c>
      <c r="AR96" s="142">
        <v>0</v>
      </c>
      <c r="AS96" s="142">
        <v>0</v>
      </c>
      <c r="AT96" s="142">
        <v>-452723.5</v>
      </c>
      <c r="AU96" s="142">
        <v>-727434.69999999972</v>
      </c>
      <c r="AV96" s="142">
        <v>-935172.5</v>
      </c>
      <c r="AW96" s="142">
        <v>-3.7616130700000001</v>
      </c>
      <c r="AX96" s="142">
        <v>0.5</v>
      </c>
      <c r="AY96" s="142">
        <v>935173</v>
      </c>
      <c r="AZ96" s="142">
        <v>559048</v>
      </c>
      <c r="BA96" s="142">
        <v>376125</v>
      </c>
      <c r="BB96" s="142">
        <v>248609.43499433342</v>
      </c>
      <c r="BC96" s="142">
        <v>4728698</v>
      </c>
      <c r="BI96" s="140">
        <v>2013</v>
      </c>
      <c r="BJ96" s="140">
        <v>9</v>
      </c>
      <c r="BK96" s="140" t="s">
        <v>591</v>
      </c>
      <c r="BL96" s="147">
        <v>41518</v>
      </c>
      <c r="BM96" s="142">
        <v>315003.39999999991</v>
      </c>
      <c r="BN96" s="142">
        <v>315003.39999999991</v>
      </c>
      <c r="BO96" s="142">
        <v>298722.80000000005</v>
      </c>
      <c r="BP96" s="142">
        <v>68335.599999999977</v>
      </c>
      <c r="BQ96" s="142">
        <v>14220.100000000006</v>
      </c>
      <c r="BR96" s="142">
        <v>336.10000000000014</v>
      </c>
      <c r="BS96" s="142">
        <v>42877.900000000023</v>
      </c>
      <c r="BT96" s="142">
        <v>10901.5</v>
      </c>
      <c r="BU96" s="142">
        <v>127989.40000000002</v>
      </c>
      <c r="BV96" s="142">
        <v>50055.900000000023</v>
      </c>
      <c r="BW96" s="142">
        <v>1678.2000000000007</v>
      </c>
      <c r="BX96" s="142">
        <v>50663.700000000012</v>
      </c>
      <c r="BY96" s="142">
        <v>16280.599999999977</v>
      </c>
      <c r="BZ96" s="142">
        <v>5272.5</v>
      </c>
      <c r="CA96" s="142">
        <v>1102.7999999999993</v>
      </c>
      <c r="CB96" s="142">
        <v>9905.3000000000029</v>
      </c>
      <c r="CC96" s="142">
        <v>0</v>
      </c>
      <c r="CD96" s="142">
        <v>408694.70000000019</v>
      </c>
      <c r="CE96" s="142">
        <v>398561.5</v>
      </c>
      <c r="CF96" s="142">
        <v>138014.60000000009</v>
      </c>
      <c r="CG96" s="142">
        <v>115575.30000000005</v>
      </c>
      <c r="CH96" s="142">
        <v>22439.299999999988</v>
      </c>
      <c r="CI96" s="142">
        <v>11584.600000000006</v>
      </c>
      <c r="CJ96" s="142">
        <v>152616.59999999986</v>
      </c>
      <c r="CK96" s="142">
        <v>55320.799999999988</v>
      </c>
      <c r="CL96" s="142">
        <v>97080</v>
      </c>
      <c r="CM96" s="142">
        <v>215.79999999999927</v>
      </c>
      <c r="CN96" s="142">
        <v>0</v>
      </c>
      <c r="CO96" s="142">
        <v>96345.700000000012</v>
      </c>
      <c r="CP96" s="142">
        <v>92059</v>
      </c>
      <c r="CQ96" s="142">
        <v>4286.6999999999971</v>
      </c>
      <c r="CR96" s="142">
        <v>10133.199999999983</v>
      </c>
      <c r="CS96" s="142">
        <v>5714.7999999999993</v>
      </c>
      <c r="CT96" s="142">
        <v>4418.3999999999942</v>
      </c>
      <c r="CU96" s="142">
        <v>301.80000000000018</v>
      </c>
      <c r="CV96" s="142">
        <v>3153.5</v>
      </c>
      <c r="CW96" s="142">
        <v>0</v>
      </c>
      <c r="CX96" s="142">
        <v>963.09999999999854</v>
      </c>
      <c r="CY96" s="142">
        <v>0</v>
      </c>
      <c r="CZ96" s="142">
        <v>0</v>
      </c>
      <c r="DA96" s="142">
        <v>2654.3999999999069</v>
      </c>
      <c r="DB96" s="142">
        <v>-83558.100000000093</v>
      </c>
      <c r="DC96" s="142">
        <v>-93691.300000000279</v>
      </c>
      <c r="DD96" s="142">
        <v>-0.37686140000000012</v>
      </c>
      <c r="DE96" s="142">
        <v>0.19999999972060323</v>
      </c>
      <c r="DF96" s="142">
        <v>93691.5</v>
      </c>
      <c r="DG96" s="142">
        <v>86686</v>
      </c>
      <c r="DH96" s="142">
        <v>7005.5</v>
      </c>
    </row>
    <row r="97" spans="2:112" x14ac:dyDescent="0.25">
      <c r="B97" s="140">
        <v>2013</v>
      </c>
      <c r="C97" s="140">
        <v>10</v>
      </c>
      <c r="D97" s="140" t="s">
        <v>592</v>
      </c>
      <c r="E97" s="147">
        <v>41548</v>
      </c>
      <c r="F97" s="142">
        <v>2771881.2</v>
      </c>
      <c r="G97" s="142">
        <v>2771589</v>
      </c>
      <c r="H97" s="142">
        <v>2573142.9</v>
      </c>
      <c r="I97" s="142">
        <v>697611.2</v>
      </c>
      <c r="J97" s="142">
        <v>125055.4</v>
      </c>
      <c r="K97" s="142">
        <v>3317.7</v>
      </c>
      <c r="L97" s="142">
        <v>444544.1</v>
      </c>
      <c r="M97" s="142">
        <v>124694</v>
      </c>
      <c r="N97" s="142">
        <v>779319.3</v>
      </c>
      <c r="O97" s="142">
        <v>515047.4</v>
      </c>
      <c r="P97" s="142">
        <v>18826.5</v>
      </c>
      <c r="Q97" s="142">
        <v>562338.5</v>
      </c>
      <c r="R97" s="142">
        <v>198446.09999999998</v>
      </c>
      <c r="S97" s="142">
        <v>47115.8</v>
      </c>
      <c r="T97" s="142">
        <v>11288.5</v>
      </c>
      <c r="U97" s="142">
        <v>140041.79999999999</v>
      </c>
      <c r="V97" s="142">
        <v>292.2</v>
      </c>
      <c r="W97" s="142">
        <v>3793765.7</v>
      </c>
      <c r="X97" s="142">
        <v>3538554.4</v>
      </c>
      <c r="Y97" s="142">
        <v>1428314.5</v>
      </c>
      <c r="Z97" s="142">
        <v>1185906.1000000001</v>
      </c>
      <c r="AA97" s="142">
        <v>242408.4</v>
      </c>
      <c r="AB97" s="142">
        <v>110584.4</v>
      </c>
      <c r="AC97" s="142">
        <v>1492112.5</v>
      </c>
      <c r="AD97" s="142">
        <v>513097.5</v>
      </c>
      <c r="AE97" s="142">
        <v>970861.3</v>
      </c>
      <c r="AF97" s="142">
        <v>5358.2</v>
      </c>
      <c r="AG97" s="142">
        <v>2795.5</v>
      </c>
      <c r="AH97" s="142">
        <v>507543</v>
      </c>
      <c r="AI97" s="142">
        <v>456431.1</v>
      </c>
      <c r="AJ97" s="142">
        <v>51111.9</v>
      </c>
      <c r="AK97" s="142">
        <v>255211.3</v>
      </c>
      <c r="AL97" s="142">
        <v>42135.4</v>
      </c>
      <c r="AM97" s="142">
        <v>213075.9</v>
      </c>
      <c r="AN97" s="142">
        <v>10152.4</v>
      </c>
      <c r="AO97" s="142">
        <v>165527.79999999999</v>
      </c>
      <c r="AP97" s="142">
        <v>0</v>
      </c>
      <c r="AQ97" s="142">
        <v>37395.699999999997</v>
      </c>
      <c r="AR97" s="142">
        <v>0</v>
      </c>
      <c r="AS97" s="142">
        <v>0</v>
      </c>
      <c r="AT97" s="142">
        <v>-514341.5</v>
      </c>
      <c r="AU97" s="142">
        <v>-766965.39999999991</v>
      </c>
      <c r="AV97" s="142">
        <v>-1021884.5</v>
      </c>
      <c r="AW97" s="142">
        <v>-4.1104011199999997</v>
      </c>
      <c r="AX97" s="142">
        <v>0.5</v>
      </c>
      <c r="AY97" s="142">
        <v>1021885</v>
      </c>
      <c r="AZ97" s="142">
        <v>647768</v>
      </c>
      <c r="BA97" s="142">
        <v>374117</v>
      </c>
      <c r="BB97" s="142">
        <v>248609.4349838052</v>
      </c>
      <c r="BC97" s="142">
        <v>4733053</v>
      </c>
      <c r="BI97" s="140">
        <v>2013</v>
      </c>
      <c r="BJ97" s="140">
        <v>10</v>
      </c>
      <c r="BK97" s="140" t="s">
        <v>592</v>
      </c>
      <c r="BL97" s="147">
        <v>41548</v>
      </c>
      <c r="BM97" s="142">
        <v>278049.10000000009</v>
      </c>
      <c r="BN97" s="142">
        <v>277756.89999999991</v>
      </c>
      <c r="BO97" s="142">
        <v>251521.29999999981</v>
      </c>
      <c r="BP97" s="142">
        <v>81351.099999999977</v>
      </c>
      <c r="BQ97" s="142">
        <v>15458.399999999994</v>
      </c>
      <c r="BR97" s="142">
        <v>1006.2999999999997</v>
      </c>
      <c r="BS97" s="142">
        <v>51326.899999999965</v>
      </c>
      <c r="BT97" s="142">
        <v>13559.5</v>
      </c>
      <c r="BU97" s="142">
        <v>66541.20000000007</v>
      </c>
      <c r="BV97" s="142">
        <v>51618.400000000023</v>
      </c>
      <c r="BW97" s="142">
        <v>1256.0999999999985</v>
      </c>
      <c r="BX97" s="142">
        <v>50754.5</v>
      </c>
      <c r="BY97" s="142">
        <v>26235.599999999977</v>
      </c>
      <c r="BZ97" s="142">
        <v>4738.9000000000015</v>
      </c>
      <c r="CA97" s="142">
        <v>1413.5</v>
      </c>
      <c r="CB97" s="142">
        <v>20083.199999999983</v>
      </c>
      <c r="CC97" s="142">
        <v>292.2</v>
      </c>
      <c r="CD97" s="142">
        <v>364761.10000000009</v>
      </c>
      <c r="CE97" s="142">
        <v>317287.60000000009</v>
      </c>
      <c r="CF97" s="142">
        <v>136311.89999999991</v>
      </c>
      <c r="CG97" s="142">
        <v>111814</v>
      </c>
      <c r="CH97" s="142">
        <v>24497.899999999994</v>
      </c>
      <c r="CI97" s="142">
        <v>13447.399999999994</v>
      </c>
      <c r="CJ97" s="142">
        <v>142434.30000000005</v>
      </c>
      <c r="CK97" s="142">
        <v>55499.5</v>
      </c>
      <c r="CL97" s="142">
        <v>86132.800000000047</v>
      </c>
      <c r="CM97" s="142">
        <v>676.30000000000018</v>
      </c>
      <c r="CN97" s="142">
        <v>125.69999999999982</v>
      </c>
      <c r="CO97" s="142">
        <v>25094</v>
      </c>
      <c r="CP97" s="142">
        <v>20436.199999999953</v>
      </c>
      <c r="CQ97" s="142">
        <v>4657.8000000000029</v>
      </c>
      <c r="CR97" s="142">
        <v>47473.5</v>
      </c>
      <c r="CS97" s="142">
        <v>11428.2</v>
      </c>
      <c r="CT97" s="142">
        <v>36045.299999999988</v>
      </c>
      <c r="CU97" s="142">
        <v>4136.7999999999993</v>
      </c>
      <c r="CV97" s="142">
        <v>30888</v>
      </c>
      <c r="CW97" s="142">
        <v>0</v>
      </c>
      <c r="CX97" s="142">
        <v>1020.5</v>
      </c>
      <c r="CY97" s="142">
        <v>0</v>
      </c>
      <c r="CZ97" s="142">
        <v>0</v>
      </c>
      <c r="DA97" s="142">
        <v>-61618</v>
      </c>
      <c r="DB97" s="142">
        <v>-39530.700000000186</v>
      </c>
      <c r="DC97" s="142">
        <v>-86712</v>
      </c>
      <c r="DD97" s="142">
        <v>-0.34878804999999957</v>
      </c>
      <c r="DE97" s="142">
        <v>0</v>
      </c>
      <c r="DF97" s="142">
        <v>86712</v>
      </c>
      <c r="DG97" s="142">
        <v>88720</v>
      </c>
      <c r="DH97" s="142">
        <v>-2008</v>
      </c>
    </row>
    <row r="98" spans="2:112" x14ac:dyDescent="0.25">
      <c r="B98" s="140">
        <v>2013</v>
      </c>
      <c r="C98" s="140">
        <v>11</v>
      </c>
      <c r="D98" s="140" t="s">
        <v>593</v>
      </c>
      <c r="E98" s="147">
        <v>41579</v>
      </c>
      <c r="F98" s="142">
        <v>3035777.4</v>
      </c>
      <c r="G98" s="142">
        <v>3035485.1</v>
      </c>
      <c r="H98" s="142">
        <v>2809866.7</v>
      </c>
      <c r="I98" s="142">
        <v>785385.8</v>
      </c>
      <c r="J98" s="142">
        <v>139962.6</v>
      </c>
      <c r="K98" s="142">
        <v>4487.2</v>
      </c>
      <c r="L98" s="142">
        <v>499407.8</v>
      </c>
      <c r="M98" s="142">
        <v>141528.20000000001</v>
      </c>
      <c r="N98" s="142">
        <v>827071.6</v>
      </c>
      <c r="O98" s="142">
        <v>563772.19999999995</v>
      </c>
      <c r="P98" s="142">
        <v>20164.400000000001</v>
      </c>
      <c r="Q98" s="142">
        <v>613472.69999999995</v>
      </c>
      <c r="R98" s="142">
        <v>225618.4</v>
      </c>
      <c r="S98" s="142">
        <v>51460.5</v>
      </c>
      <c r="T98" s="142">
        <v>13943.6</v>
      </c>
      <c r="U98" s="142">
        <v>160214.29999999999</v>
      </c>
      <c r="V98" s="142">
        <v>292.3</v>
      </c>
      <c r="W98" s="142">
        <v>4173148.3</v>
      </c>
      <c r="X98" s="142">
        <v>3884053.8</v>
      </c>
      <c r="Y98" s="142">
        <v>1565741.4</v>
      </c>
      <c r="Z98" s="142">
        <v>1299235.5</v>
      </c>
      <c r="AA98" s="142">
        <v>266505.90000000002</v>
      </c>
      <c r="AB98" s="142">
        <v>126602.4</v>
      </c>
      <c r="AC98" s="142">
        <v>1654406.4</v>
      </c>
      <c r="AD98" s="142">
        <v>567782.5</v>
      </c>
      <c r="AE98" s="142">
        <v>1078208.6000000001</v>
      </c>
      <c r="AF98" s="142">
        <v>5619.8</v>
      </c>
      <c r="AG98" s="142">
        <v>2795.5</v>
      </c>
      <c r="AH98" s="142">
        <v>537303.6</v>
      </c>
      <c r="AI98" s="142">
        <v>475115.7</v>
      </c>
      <c r="AJ98" s="142">
        <v>62187.9</v>
      </c>
      <c r="AK98" s="142">
        <v>289094.5</v>
      </c>
      <c r="AL98" s="142">
        <v>53069.7</v>
      </c>
      <c r="AM98" s="142">
        <v>236024.8</v>
      </c>
      <c r="AN98" s="142">
        <v>11304.5</v>
      </c>
      <c r="AO98" s="142">
        <v>184142.2</v>
      </c>
      <c r="AP98" s="142">
        <v>0</v>
      </c>
      <c r="AQ98" s="142">
        <v>40578.1</v>
      </c>
      <c r="AR98" s="142">
        <v>0</v>
      </c>
      <c r="AS98" s="142">
        <v>0</v>
      </c>
      <c r="AT98" s="142">
        <v>-600067.29999999981</v>
      </c>
      <c r="AU98" s="142">
        <v>-848568.69999999972</v>
      </c>
      <c r="AV98" s="142">
        <v>-1137370.8999999999</v>
      </c>
      <c r="AW98" s="142">
        <v>-4.5749305500000004</v>
      </c>
      <c r="AX98" s="142">
        <v>-0.19999999995343387</v>
      </c>
      <c r="AY98" s="142">
        <v>1137370.7</v>
      </c>
      <c r="AZ98" s="142">
        <v>763180.7</v>
      </c>
      <c r="BA98" s="142">
        <v>374190</v>
      </c>
      <c r="BB98" s="142">
        <v>248609.43517492301</v>
      </c>
      <c r="BC98" s="142">
        <v>4737439</v>
      </c>
      <c r="BI98" s="140">
        <v>2013</v>
      </c>
      <c r="BJ98" s="140">
        <v>11</v>
      </c>
      <c r="BK98" s="140" t="s">
        <v>593</v>
      </c>
      <c r="BL98" s="147">
        <v>41579</v>
      </c>
      <c r="BM98" s="142">
        <v>263896.19999999972</v>
      </c>
      <c r="BN98" s="142">
        <v>263896.10000000009</v>
      </c>
      <c r="BO98" s="142">
        <v>236723.80000000028</v>
      </c>
      <c r="BP98" s="142">
        <v>87774.600000000093</v>
      </c>
      <c r="BQ98" s="142">
        <v>14907.200000000012</v>
      </c>
      <c r="BR98" s="142">
        <v>1169.5</v>
      </c>
      <c r="BS98" s="142">
        <v>54863.700000000012</v>
      </c>
      <c r="BT98" s="142">
        <v>16834.200000000012</v>
      </c>
      <c r="BU98" s="142">
        <v>47752.29999999993</v>
      </c>
      <c r="BV98" s="142">
        <v>48724.79999999993</v>
      </c>
      <c r="BW98" s="142">
        <v>1337.9000000000015</v>
      </c>
      <c r="BX98" s="142">
        <v>51134.199999999953</v>
      </c>
      <c r="BY98" s="142">
        <v>27172.300000000017</v>
      </c>
      <c r="BZ98" s="142">
        <v>4344.6999999999971</v>
      </c>
      <c r="CA98" s="142">
        <v>2655.1000000000004</v>
      </c>
      <c r="CB98" s="142">
        <v>20172.5</v>
      </c>
      <c r="CC98" s="142">
        <v>0.10000000000002274</v>
      </c>
      <c r="CD98" s="142">
        <v>379382.59999999963</v>
      </c>
      <c r="CE98" s="142">
        <v>345499.39999999991</v>
      </c>
      <c r="CF98" s="142">
        <v>137426.89999999991</v>
      </c>
      <c r="CG98" s="142">
        <v>113329.39999999991</v>
      </c>
      <c r="CH98" s="142">
        <v>24097.500000000029</v>
      </c>
      <c r="CI98" s="142">
        <v>16018</v>
      </c>
      <c r="CJ98" s="142">
        <v>162293.89999999991</v>
      </c>
      <c r="CK98" s="142">
        <v>54685</v>
      </c>
      <c r="CL98" s="142">
        <v>107347.30000000005</v>
      </c>
      <c r="CM98" s="142">
        <v>261.60000000000036</v>
      </c>
      <c r="CN98" s="142">
        <v>0</v>
      </c>
      <c r="CO98" s="142">
        <v>29760.599999999977</v>
      </c>
      <c r="CP98" s="142">
        <v>18684.600000000035</v>
      </c>
      <c r="CQ98" s="142">
        <v>11076</v>
      </c>
      <c r="CR98" s="142">
        <v>33883.200000000012</v>
      </c>
      <c r="CS98" s="142">
        <v>10934.299999999996</v>
      </c>
      <c r="CT98" s="142">
        <v>22948.899999999994</v>
      </c>
      <c r="CU98" s="142">
        <v>1152.1000000000004</v>
      </c>
      <c r="CV98" s="142">
        <v>18614.400000000023</v>
      </c>
      <c r="CW98" s="142">
        <v>0</v>
      </c>
      <c r="CX98" s="142">
        <v>3182.4000000000015</v>
      </c>
      <c r="CY98" s="142">
        <v>0</v>
      </c>
      <c r="CZ98" s="142">
        <v>0</v>
      </c>
      <c r="DA98" s="142">
        <v>-85725.799999999814</v>
      </c>
      <c r="DB98" s="142">
        <v>-81603.299999999814</v>
      </c>
      <c r="DC98" s="142">
        <v>-115486.39999999991</v>
      </c>
      <c r="DD98" s="142">
        <v>-0.46452943000000069</v>
      </c>
      <c r="DE98" s="142">
        <v>-0.69999999995343387</v>
      </c>
      <c r="DF98" s="142">
        <v>115485.69999999995</v>
      </c>
      <c r="DG98" s="142">
        <v>115412.69999999995</v>
      </c>
      <c r="DH98" s="142">
        <v>73</v>
      </c>
    </row>
    <row r="99" spans="2:112" x14ac:dyDescent="0.25">
      <c r="B99" s="140">
        <v>2013</v>
      </c>
      <c r="C99" s="140">
        <v>12</v>
      </c>
      <c r="D99" s="140" t="s">
        <v>594</v>
      </c>
      <c r="E99" s="147">
        <v>41609</v>
      </c>
      <c r="F99" s="142">
        <v>3537315.7</v>
      </c>
      <c r="G99" s="142">
        <v>3536202.5</v>
      </c>
      <c r="H99" s="142">
        <v>3292308.9</v>
      </c>
      <c r="I99" s="142">
        <v>858560.39999999991</v>
      </c>
      <c r="J99" s="142">
        <v>154576.1</v>
      </c>
      <c r="K99" s="142">
        <v>4876.5</v>
      </c>
      <c r="L99" s="142">
        <v>544893.5</v>
      </c>
      <c r="M99" s="142">
        <v>154214.29999999999</v>
      </c>
      <c r="N99" s="142">
        <v>1014439.2</v>
      </c>
      <c r="O99" s="142">
        <v>631851.30000000005</v>
      </c>
      <c r="P99" s="142">
        <v>22190.3</v>
      </c>
      <c r="Q99" s="142">
        <v>765267.7</v>
      </c>
      <c r="R99" s="142">
        <v>243893.59999999998</v>
      </c>
      <c r="S99" s="142">
        <v>56272.4</v>
      </c>
      <c r="T99" s="142">
        <v>20785.900000000001</v>
      </c>
      <c r="U99" s="142">
        <v>166835.29999999999</v>
      </c>
      <c r="V99" s="142">
        <v>1113.2</v>
      </c>
      <c r="W99" s="142">
        <v>4872299.3</v>
      </c>
      <c r="X99" s="142">
        <v>4471847.0999999996</v>
      </c>
      <c r="Y99" s="142">
        <v>1817384.2</v>
      </c>
      <c r="Z99" s="142">
        <v>1523276.8</v>
      </c>
      <c r="AA99" s="142">
        <v>294107.40000000002</v>
      </c>
      <c r="AB99" s="142">
        <v>158364.79999999999</v>
      </c>
      <c r="AC99" s="142">
        <v>1864697.3</v>
      </c>
      <c r="AD99" s="142">
        <v>684274.5</v>
      </c>
      <c r="AE99" s="142">
        <v>1171155.2</v>
      </c>
      <c r="AF99" s="142">
        <v>6037.8</v>
      </c>
      <c r="AG99" s="142">
        <v>3229.8</v>
      </c>
      <c r="AH99" s="142">
        <v>631400.80000000005</v>
      </c>
      <c r="AI99" s="142">
        <v>568909.6</v>
      </c>
      <c r="AJ99" s="142">
        <v>62491.199999999997</v>
      </c>
      <c r="AK99" s="142">
        <v>400452.2</v>
      </c>
      <c r="AL99" s="142">
        <v>81389.100000000006</v>
      </c>
      <c r="AM99" s="142">
        <v>319063.09999999998</v>
      </c>
      <c r="AN99" s="142">
        <v>14532.3</v>
      </c>
      <c r="AO99" s="142">
        <v>263848.90000000002</v>
      </c>
      <c r="AP99" s="142">
        <v>0</v>
      </c>
      <c r="AQ99" s="142">
        <v>40681.9</v>
      </c>
      <c r="AR99" s="142">
        <v>0</v>
      </c>
      <c r="AS99" s="142">
        <v>0</v>
      </c>
      <c r="AT99" s="142">
        <v>-703582.79999999981</v>
      </c>
      <c r="AU99" s="142">
        <v>-935644.59999999963</v>
      </c>
      <c r="AV99" s="142">
        <v>-1334983.5999999996</v>
      </c>
      <c r="AW99" s="142">
        <v>-5.3698026399999996</v>
      </c>
      <c r="AX99" s="142">
        <v>0.1000000003259629</v>
      </c>
      <c r="AY99" s="142">
        <v>1334983.7</v>
      </c>
      <c r="AZ99" s="142">
        <v>933627.7</v>
      </c>
      <c r="BA99" s="142">
        <v>401356</v>
      </c>
      <c r="BB99" s="142">
        <v>248609.43492701618</v>
      </c>
      <c r="BC99" s="142">
        <v>4742361</v>
      </c>
      <c r="BI99" s="140">
        <v>2013</v>
      </c>
      <c r="BJ99" s="140">
        <v>12</v>
      </c>
      <c r="BK99" s="140" t="s">
        <v>594</v>
      </c>
      <c r="BL99" s="147">
        <v>41609</v>
      </c>
      <c r="BM99" s="142">
        <v>501538.30000000028</v>
      </c>
      <c r="BN99" s="142">
        <v>500717.39999999991</v>
      </c>
      <c r="BO99" s="142">
        <v>482442.19999999972</v>
      </c>
      <c r="BP99" s="142">
        <v>73174.59999999986</v>
      </c>
      <c r="BQ99" s="142">
        <v>14613.5</v>
      </c>
      <c r="BR99" s="142">
        <v>389.30000000000018</v>
      </c>
      <c r="BS99" s="142">
        <v>45485.700000000012</v>
      </c>
      <c r="BT99" s="142">
        <v>12686.099999999977</v>
      </c>
      <c r="BU99" s="142">
        <v>187367.59999999998</v>
      </c>
      <c r="BV99" s="142">
        <v>68079.100000000093</v>
      </c>
      <c r="BW99" s="142">
        <v>2025.8999999999978</v>
      </c>
      <c r="BX99" s="142">
        <v>151795</v>
      </c>
      <c r="BY99" s="142">
        <v>18275.199999999983</v>
      </c>
      <c r="BZ99" s="142">
        <v>4811.9000000000015</v>
      </c>
      <c r="CA99" s="142">
        <v>6842.3000000000011</v>
      </c>
      <c r="CB99" s="142">
        <v>6621</v>
      </c>
      <c r="CC99" s="142">
        <v>820.90000000000009</v>
      </c>
      <c r="CD99" s="142">
        <v>699151</v>
      </c>
      <c r="CE99" s="142">
        <v>587793.29999999981</v>
      </c>
      <c r="CF99" s="142">
        <v>251642.80000000005</v>
      </c>
      <c r="CG99" s="142">
        <v>224041.30000000005</v>
      </c>
      <c r="CH99" s="142">
        <v>27601.5</v>
      </c>
      <c r="CI99" s="142">
        <v>31762.399999999994</v>
      </c>
      <c r="CJ99" s="142">
        <v>210290.90000000014</v>
      </c>
      <c r="CK99" s="142">
        <v>116492</v>
      </c>
      <c r="CL99" s="142">
        <v>92946.59999999986</v>
      </c>
      <c r="CM99" s="142">
        <v>418</v>
      </c>
      <c r="CN99" s="142">
        <v>434.30000000000018</v>
      </c>
      <c r="CO99" s="142">
        <v>94097.20000000007</v>
      </c>
      <c r="CP99" s="142">
        <v>93793.899999999965</v>
      </c>
      <c r="CQ99" s="142">
        <v>303.29999999999563</v>
      </c>
      <c r="CR99" s="142">
        <v>111357.70000000001</v>
      </c>
      <c r="CS99" s="142">
        <v>28319.400000000009</v>
      </c>
      <c r="CT99" s="142">
        <v>83038.299999999988</v>
      </c>
      <c r="CU99" s="142">
        <v>3227.7999999999993</v>
      </c>
      <c r="CV99" s="142">
        <v>79706.700000000012</v>
      </c>
      <c r="CW99" s="142">
        <v>0</v>
      </c>
      <c r="CX99" s="142">
        <v>103.80000000000291</v>
      </c>
      <c r="CY99" s="142">
        <v>0</v>
      </c>
      <c r="CZ99" s="142">
        <v>0</v>
      </c>
      <c r="DA99" s="142">
        <v>-103515.5</v>
      </c>
      <c r="DB99" s="142">
        <v>-87075.899999999907</v>
      </c>
      <c r="DC99" s="142">
        <v>-197612.69999999972</v>
      </c>
      <c r="DD99" s="142">
        <v>-0.79487208999999925</v>
      </c>
      <c r="DE99" s="142">
        <v>0.30000000027939677</v>
      </c>
      <c r="DF99" s="142">
        <v>197613</v>
      </c>
      <c r="DG99" s="142">
        <v>170447</v>
      </c>
      <c r="DH99" s="142">
        <v>27166</v>
      </c>
    </row>
    <row r="100" spans="2:112" x14ac:dyDescent="0.25">
      <c r="B100" s="140">
        <v>2014</v>
      </c>
      <c r="C100" s="140">
        <v>1</v>
      </c>
      <c r="D100" s="140" t="s">
        <v>595</v>
      </c>
      <c r="E100" s="147">
        <v>41640</v>
      </c>
      <c r="F100" s="142">
        <v>280280.5</v>
      </c>
      <c r="G100" s="142">
        <v>280280.5</v>
      </c>
      <c r="H100" s="142">
        <v>274155.09999999998</v>
      </c>
      <c r="I100" s="142">
        <v>74026.3</v>
      </c>
      <c r="J100" s="142">
        <v>12192.6</v>
      </c>
      <c r="K100" s="142">
        <v>363.6</v>
      </c>
      <c r="L100" s="142">
        <v>49175.3</v>
      </c>
      <c r="M100" s="142">
        <v>12294.8</v>
      </c>
      <c r="N100" s="142">
        <v>58251.9</v>
      </c>
      <c r="O100" s="142">
        <v>70066.600000000006</v>
      </c>
      <c r="P100" s="142">
        <v>2480.6</v>
      </c>
      <c r="Q100" s="142">
        <v>69329.7</v>
      </c>
      <c r="R100" s="142">
        <v>6125.4000000000005</v>
      </c>
      <c r="S100" s="142">
        <v>4959.1000000000004</v>
      </c>
      <c r="T100" s="142">
        <v>1134</v>
      </c>
      <c r="U100" s="142">
        <v>32.299999999999997</v>
      </c>
      <c r="V100" s="142">
        <v>0</v>
      </c>
      <c r="W100" s="142">
        <v>474815.1</v>
      </c>
      <c r="X100" s="142">
        <v>465999</v>
      </c>
      <c r="Y100" s="142">
        <v>233522.6</v>
      </c>
      <c r="Z100" s="142">
        <v>214884.9</v>
      </c>
      <c r="AA100" s="142">
        <v>18637.7</v>
      </c>
      <c r="AB100" s="142">
        <v>3180.9</v>
      </c>
      <c r="AC100" s="142">
        <v>172554.5</v>
      </c>
      <c r="AD100" s="142">
        <v>52772.6</v>
      </c>
      <c r="AE100" s="142">
        <v>119449.9</v>
      </c>
      <c r="AF100" s="142">
        <v>332</v>
      </c>
      <c r="AG100" s="142">
        <v>0</v>
      </c>
      <c r="AH100" s="142">
        <v>56741</v>
      </c>
      <c r="AI100" s="142">
        <v>38950.699999999997</v>
      </c>
      <c r="AJ100" s="142">
        <v>17790.3</v>
      </c>
      <c r="AK100" s="142">
        <v>8816.1</v>
      </c>
      <c r="AL100" s="142">
        <v>3394</v>
      </c>
      <c r="AM100" s="142">
        <v>5422.1</v>
      </c>
      <c r="AN100" s="142">
        <v>625.29999999999995</v>
      </c>
      <c r="AO100" s="142">
        <v>4796.8</v>
      </c>
      <c r="AP100" s="142">
        <v>0</v>
      </c>
      <c r="AQ100" s="142">
        <v>0</v>
      </c>
      <c r="AR100" s="142">
        <v>0</v>
      </c>
      <c r="AS100" s="142">
        <v>0</v>
      </c>
      <c r="AT100" s="142">
        <v>-137793.59999999998</v>
      </c>
      <c r="AU100" s="142">
        <v>-185718.5</v>
      </c>
      <c r="AV100" s="142">
        <v>-194534.59999999998</v>
      </c>
      <c r="AW100" s="142">
        <v>-0.71449887000000001</v>
      </c>
      <c r="AX100" s="142">
        <v>-9.9999999976716936E-2</v>
      </c>
      <c r="AY100" s="142">
        <v>194534.5</v>
      </c>
      <c r="AZ100" s="142">
        <v>199115.2</v>
      </c>
      <c r="BA100" s="142">
        <v>-4580.7</v>
      </c>
      <c r="BB100" s="142">
        <v>272267.1905695246</v>
      </c>
      <c r="BC100" s="142">
        <v>4747489</v>
      </c>
      <c r="BI100" s="140">
        <v>2014</v>
      </c>
      <c r="BJ100" s="140">
        <v>1</v>
      </c>
      <c r="BK100" s="140" t="s">
        <v>595</v>
      </c>
      <c r="BL100" s="147">
        <v>41640</v>
      </c>
      <c r="BM100" s="142">
        <v>280280.5</v>
      </c>
      <c r="BN100" s="142">
        <v>280280.5</v>
      </c>
      <c r="BO100" s="142">
        <v>274155.09999999998</v>
      </c>
      <c r="BP100" s="142">
        <v>74026.3</v>
      </c>
      <c r="BQ100" s="142">
        <v>12192.6</v>
      </c>
      <c r="BR100" s="142">
        <v>363.6</v>
      </c>
      <c r="BS100" s="142">
        <v>49175.3</v>
      </c>
      <c r="BT100" s="142">
        <v>12294.8</v>
      </c>
      <c r="BU100" s="142">
        <v>58251.9</v>
      </c>
      <c r="BV100" s="142">
        <v>70066.600000000006</v>
      </c>
      <c r="BW100" s="142">
        <v>2480.6</v>
      </c>
      <c r="BX100" s="142">
        <v>69329.7</v>
      </c>
      <c r="BY100" s="142">
        <v>6125.4000000000005</v>
      </c>
      <c r="BZ100" s="142">
        <v>4959.1000000000004</v>
      </c>
      <c r="CA100" s="142">
        <v>1134</v>
      </c>
      <c r="CB100" s="142">
        <v>32.299999999999997</v>
      </c>
      <c r="CC100" s="142">
        <v>0</v>
      </c>
      <c r="CD100" s="142">
        <v>474815.1</v>
      </c>
      <c r="CE100" s="142">
        <v>465999</v>
      </c>
      <c r="CF100" s="142">
        <v>233522.6</v>
      </c>
      <c r="CG100" s="142">
        <v>214884.9</v>
      </c>
      <c r="CH100" s="142">
        <v>18637.7</v>
      </c>
      <c r="CI100" s="142">
        <v>3180.9</v>
      </c>
      <c r="CJ100" s="142">
        <v>172554.5</v>
      </c>
      <c r="CK100" s="142">
        <v>52772.6</v>
      </c>
      <c r="CL100" s="142">
        <v>119449.9</v>
      </c>
      <c r="CM100" s="142">
        <v>332</v>
      </c>
      <c r="CN100" s="142">
        <v>0</v>
      </c>
      <c r="CO100" s="142">
        <v>56741</v>
      </c>
      <c r="CP100" s="142">
        <v>38950.699999999997</v>
      </c>
      <c r="CQ100" s="142">
        <v>17790.3</v>
      </c>
      <c r="CR100" s="142">
        <v>8816.1</v>
      </c>
      <c r="CS100" s="142">
        <v>3394</v>
      </c>
      <c r="CT100" s="142">
        <v>5422.1</v>
      </c>
      <c r="CU100" s="142">
        <v>625.29999999999995</v>
      </c>
      <c r="CV100" s="142">
        <v>4796.8</v>
      </c>
      <c r="CW100" s="142">
        <v>0</v>
      </c>
      <c r="CX100" s="142">
        <v>0</v>
      </c>
      <c r="CY100" s="142">
        <v>0</v>
      </c>
      <c r="CZ100" s="142">
        <v>0</v>
      </c>
      <c r="DA100" s="142">
        <v>-137793.59999999998</v>
      </c>
      <c r="DB100" s="142">
        <v>-185718.5</v>
      </c>
      <c r="DC100" s="142">
        <v>-194534.59999999998</v>
      </c>
      <c r="DD100" s="142">
        <v>-0.71449887000000001</v>
      </c>
      <c r="DE100" s="142">
        <v>-9.9999999976716936E-2</v>
      </c>
      <c r="DF100" s="142">
        <v>194534.5</v>
      </c>
      <c r="DG100" s="142">
        <v>199115.2</v>
      </c>
      <c r="DH100" s="142">
        <v>-4580.7</v>
      </c>
    </row>
    <row r="101" spans="2:112" x14ac:dyDescent="0.25">
      <c r="B101" s="140">
        <v>2014</v>
      </c>
      <c r="C101" s="140">
        <v>2</v>
      </c>
      <c r="D101" s="140" t="s">
        <v>596</v>
      </c>
      <c r="E101" s="147">
        <v>41671</v>
      </c>
      <c r="F101" s="142">
        <v>525754.69999999995</v>
      </c>
      <c r="G101" s="142">
        <v>525754.69999999995</v>
      </c>
      <c r="H101" s="142">
        <v>504815.1</v>
      </c>
      <c r="I101" s="142">
        <v>143727.29999999999</v>
      </c>
      <c r="J101" s="142">
        <v>24216.6</v>
      </c>
      <c r="K101" s="142">
        <v>693.1</v>
      </c>
      <c r="L101" s="142">
        <v>93953.9</v>
      </c>
      <c r="M101" s="142">
        <v>24863.7</v>
      </c>
      <c r="N101" s="142">
        <v>105479</v>
      </c>
      <c r="O101" s="142">
        <v>120888.7</v>
      </c>
      <c r="P101" s="142">
        <v>3744.8</v>
      </c>
      <c r="Q101" s="142">
        <v>130975.3</v>
      </c>
      <c r="R101" s="142">
        <v>20939.599999999999</v>
      </c>
      <c r="S101" s="142">
        <v>10840</v>
      </c>
      <c r="T101" s="142">
        <v>3343.5</v>
      </c>
      <c r="U101" s="142">
        <v>6756.1</v>
      </c>
      <c r="V101" s="142">
        <v>0</v>
      </c>
      <c r="W101" s="142">
        <v>851579.8</v>
      </c>
      <c r="X101" s="142">
        <v>802433.6</v>
      </c>
      <c r="Y101" s="142">
        <v>379720.2</v>
      </c>
      <c r="Z101" s="142">
        <v>320401.90000000002</v>
      </c>
      <c r="AA101" s="142">
        <v>59318.3</v>
      </c>
      <c r="AB101" s="142">
        <v>12909.3</v>
      </c>
      <c r="AC101" s="142">
        <v>342128</v>
      </c>
      <c r="AD101" s="142">
        <v>107521.3</v>
      </c>
      <c r="AE101" s="142">
        <v>227881.60000000001</v>
      </c>
      <c r="AF101" s="142">
        <v>2285.9</v>
      </c>
      <c r="AG101" s="142">
        <v>4439.2</v>
      </c>
      <c r="AH101" s="142">
        <v>67676.100000000006</v>
      </c>
      <c r="AI101" s="142">
        <v>49419.199999999997</v>
      </c>
      <c r="AJ101" s="142">
        <v>18256.900000000001</v>
      </c>
      <c r="AK101" s="142">
        <v>49146.2</v>
      </c>
      <c r="AL101" s="142">
        <v>8424</v>
      </c>
      <c r="AM101" s="142">
        <v>40722.199999999997</v>
      </c>
      <c r="AN101" s="142">
        <v>1250.5</v>
      </c>
      <c r="AO101" s="142">
        <v>18163.8</v>
      </c>
      <c r="AP101" s="142">
        <v>0</v>
      </c>
      <c r="AQ101" s="142">
        <v>21307.9</v>
      </c>
      <c r="AR101" s="142">
        <v>0</v>
      </c>
      <c r="AS101" s="142">
        <v>0</v>
      </c>
      <c r="AT101" s="142">
        <v>-258149.00000000012</v>
      </c>
      <c r="AU101" s="142">
        <v>-276678.90000000002</v>
      </c>
      <c r="AV101" s="142">
        <v>-325825.10000000009</v>
      </c>
      <c r="AW101" s="142">
        <v>-1.1967108399999999</v>
      </c>
      <c r="AX101" s="142">
        <v>-1.1641532182693481E-10</v>
      </c>
      <c r="AY101" s="142">
        <v>325825.09999999998</v>
      </c>
      <c r="AZ101" s="142">
        <v>329940.5</v>
      </c>
      <c r="BA101" s="142">
        <v>-4115.3999999999996</v>
      </c>
      <c r="BB101" s="142">
        <v>272267.19196426775</v>
      </c>
      <c r="BC101" s="142">
        <v>4751716</v>
      </c>
      <c r="BI101" s="140">
        <v>2014</v>
      </c>
      <c r="BJ101" s="140">
        <v>2</v>
      </c>
      <c r="BK101" s="140" t="s">
        <v>596</v>
      </c>
      <c r="BL101" s="147">
        <v>41671</v>
      </c>
      <c r="BM101" s="142">
        <v>245474.19999999995</v>
      </c>
      <c r="BN101" s="142">
        <v>245474.19999999995</v>
      </c>
      <c r="BO101" s="142">
        <v>230660</v>
      </c>
      <c r="BP101" s="142">
        <v>69700.999999999985</v>
      </c>
      <c r="BQ101" s="142">
        <v>12023.999999999998</v>
      </c>
      <c r="BR101" s="142">
        <v>329.5</v>
      </c>
      <c r="BS101" s="142">
        <v>44778.599999999991</v>
      </c>
      <c r="BT101" s="142">
        <v>12568.900000000001</v>
      </c>
      <c r="BU101" s="142">
        <v>47227.1</v>
      </c>
      <c r="BV101" s="142">
        <v>50822.099999999991</v>
      </c>
      <c r="BW101" s="142">
        <v>1264.2000000000003</v>
      </c>
      <c r="BX101" s="142">
        <v>61645.600000000006</v>
      </c>
      <c r="BY101" s="142">
        <v>14814.199999999997</v>
      </c>
      <c r="BZ101" s="142">
        <v>5880.9</v>
      </c>
      <c r="CA101" s="142">
        <v>2209.5</v>
      </c>
      <c r="CB101" s="142">
        <v>6723.8</v>
      </c>
      <c r="CC101" s="142">
        <v>0</v>
      </c>
      <c r="CD101" s="142">
        <v>376764.70000000007</v>
      </c>
      <c r="CE101" s="142">
        <v>336434.6</v>
      </c>
      <c r="CF101" s="142">
        <v>146197.6</v>
      </c>
      <c r="CG101" s="142">
        <v>105517.00000000003</v>
      </c>
      <c r="CH101" s="142">
        <v>40680.600000000006</v>
      </c>
      <c r="CI101" s="142">
        <v>9728.4</v>
      </c>
      <c r="CJ101" s="142">
        <v>169573.5</v>
      </c>
      <c r="CK101" s="142">
        <v>54748.700000000004</v>
      </c>
      <c r="CL101" s="142">
        <v>108431.70000000001</v>
      </c>
      <c r="CM101" s="142">
        <v>1953.9</v>
      </c>
      <c r="CN101" s="142">
        <v>4439.2</v>
      </c>
      <c r="CO101" s="142">
        <v>10935.100000000006</v>
      </c>
      <c r="CP101" s="142">
        <v>10468.5</v>
      </c>
      <c r="CQ101" s="142">
        <v>466.60000000000218</v>
      </c>
      <c r="CR101" s="142">
        <v>40330.1</v>
      </c>
      <c r="CS101" s="142">
        <v>5030</v>
      </c>
      <c r="CT101" s="142">
        <v>35300.1</v>
      </c>
      <c r="CU101" s="142">
        <v>625.20000000000005</v>
      </c>
      <c r="CV101" s="142">
        <v>13367</v>
      </c>
      <c r="CW101" s="142">
        <v>0</v>
      </c>
      <c r="CX101" s="142">
        <v>21307.9</v>
      </c>
      <c r="CY101" s="142">
        <v>0</v>
      </c>
      <c r="CZ101" s="142">
        <v>0</v>
      </c>
      <c r="DA101" s="142">
        <v>-120355.40000000014</v>
      </c>
      <c r="DB101" s="142">
        <v>-90960.400000000023</v>
      </c>
      <c r="DC101" s="142">
        <v>-131290.50000000012</v>
      </c>
      <c r="DD101" s="142">
        <v>-0.48221196999999993</v>
      </c>
      <c r="DE101" s="142">
        <v>9.9999999860301614E-2</v>
      </c>
      <c r="DF101" s="142">
        <v>131290.59999999998</v>
      </c>
      <c r="DG101" s="142">
        <v>130825.29999999999</v>
      </c>
      <c r="DH101" s="142">
        <v>465.30000000000018</v>
      </c>
    </row>
    <row r="102" spans="2:112" x14ac:dyDescent="0.25">
      <c r="B102" s="140">
        <v>2014</v>
      </c>
      <c r="C102" s="140">
        <v>3</v>
      </c>
      <c r="D102" s="140" t="s">
        <v>597</v>
      </c>
      <c r="E102" s="147">
        <v>41699</v>
      </c>
      <c r="F102" s="142">
        <v>886499.3</v>
      </c>
      <c r="G102" s="142">
        <v>886499.3</v>
      </c>
      <c r="H102" s="142">
        <v>851066.5</v>
      </c>
      <c r="I102" s="142">
        <v>230790.80000000002</v>
      </c>
      <c r="J102" s="142">
        <v>38937.699999999997</v>
      </c>
      <c r="K102" s="142">
        <v>1108.3</v>
      </c>
      <c r="L102" s="142">
        <v>148981.70000000001</v>
      </c>
      <c r="M102" s="142">
        <v>41763.1</v>
      </c>
      <c r="N102" s="142">
        <v>247110</v>
      </c>
      <c r="O102" s="142">
        <v>172352.3</v>
      </c>
      <c r="P102" s="142">
        <v>5421</v>
      </c>
      <c r="Q102" s="142">
        <v>195392.4</v>
      </c>
      <c r="R102" s="142">
        <v>35432.800000000003</v>
      </c>
      <c r="S102" s="142">
        <v>15979.5</v>
      </c>
      <c r="T102" s="142">
        <v>5026.7</v>
      </c>
      <c r="U102" s="142">
        <v>14426.6</v>
      </c>
      <c r="V102" s="142">
        <v>0</v>
      </c>
      <c r="W102" s="142">
        <v>1292646</v>
      </c>
      <c r="X102" s="142">
        <v>1200977.3</v>
      </c>
      <c r="Y102" s="142">
        <v>515184</v>
      </c>
      <c r="Z102" s="142">
        <v>433334.8</v>
      </c>
      <c r="AA102" s="142">
        <v>81849.2</v>
      </c>
      <c r="AB102" s="142">
        <v>27619.8</v>
      </c>
      <c r="AC102" s="142">
        <v>496869</v>
      </c>
      <c r="AD102" s="142">
        <v>161644</v>
      </c>
      <c r="AE102" s="142">
        <v>327766</v>
      </c>
      <c r="AF102" s="142">
        <v>2594.4</v>
      </c>
      <c r="AG102" s="142">
        <v>4864.6000000000004</v>
      </c>
      <c r="AH102" s="142">
        <v>161304.5</v>
      </c>
      <c r="AI102" s="142">
        <v>138483.70000000001</v>
      </c>
      <c r="AJ102" s="142">
        <v>22820.799999999999</v>
      </c>
      <c r="AK102" s="142">
        <v>91668.7</v>
      </c>
      <c r="AL102" s="142">
        <v>12234</v>
      </c>
      <c r="AM102" s="142">
        <v>79434.7</v>
      </c>
      <c r="AN102" s="142">
        <v>1950.8</v>
      </c>
      <c r="AO102" s="142">
        <v>53259.8</v>
      </c>
      <c r="AP102" s="142">
        <v>0</v>
      </c>
      <c r="AQ102" s="142">
        <v>24224.1</v>
      </c>
      <c r="AR102" s="142">
        <v>0</v>
      </c>
      <c r="AS102" s="142">
        <v>0</v>
      </c>
      <c r="AT102" s="142">
        <v>-244842.19999999995</v>
      </c>
      <c r="AU102" s="142">
        <v>-314478</v>
      </c>
      <c r="AV102" s="142">
        <v>-406146.69999999995</v>
      </c>
      <c r="AW102" s="142">
        <v>-1.49172105</v>
      </c>
      <c r="AX102" s="142">
        <v>-0.69999999995343387</v>
      </c>
      <c r="AY102" s="142">
        <v>406146</v>
      </c>
      <c r="AZ102" s="142">
        <v>520975</v>
      </c>
      <c r="BA102" s="142">
        <v>-114829</v>
      </c>
      <c r="BB102" s="142">
        <v>272267.19097380835</v>
      </c>
      <c r="BC102" s="142">
        <v>4757426</v>
      </c>
      <c r="BI102" s="140">
        <v>2014</v>
      </c>
      <c r="BJ102" s="140">
        <v>3</v>
      </c>
      <c r="BK102" s="140" t="s">
        <v>597</v>
      </c>
      <c r="BL102" s="147">
        <v>41699</v>
      </c>
      <c r="BM102" s="142">
        <v>360744.60000000009</v>
      </c>
      <c r="BN102" s="142">
        <v>360744.60000000009</v>
      </c>
      <c r="BO102" s="142">
        <v>346251.4</v>
      </c>
      <c r="BP102" s="142">
        <v>87063.500000000029</v>
      </c>
      <c r="BQ102" s="142">
        <v>14721.099999999999</v>
      </c>
      <c r="BR102" s="142">
        <v>415.19999999999993</v>
      </c>
      <c r="BS102" s="142">
        <v>55027.800000000017</v>
      </c>
      <c r="BT102" s="142">
        <v>16899.399999999998</v>
      </c>
      <c r="BU102" s="142">
        <v>141631</v>
      </c>
      <c r="BV102" s="142">
        <v>51463.599999999991</v>
      </c>
      <c r="BW102" s="142">
        <v>1676.1999999999998</v>
      </c>
      <c r="BX102" s="142">
        <v>64417.099999999991</v>
      </c>
      <c r="BY102" s="142">
        <v>14493.200000000004</v>
      </c>
      <c r="BZ102" s="142">
        <v>5139.5</v>
      </c>
      <c r="CA102" s="142">
        <v>1683.1999999999998</v>
      </c>
      <c r="CB102" s="142">
        <v>7670.5</v>
      </c>
      <c r="CC102" s="142">
        <v>0</v>
      </c>
      <c r="CD102" s="142">
        <v>441066.19999999995</v>
      </c>
      <c r="CE102" s="142">
        <v>398543.70000000007</v>
      </c>
      <c r="CF102" s="142">
        <v>135463.79999999999</v>
      </c>
      <c r="CG102" s="142">
        <v>112932.89999999997</v>
      </c>
      <c r="CH102" s="142">
        <v>22530.899999999994</v>
      </c>
      <c r="CI102" s="142">
        <v>14710.5</v>
      </c>
      <c r="CJ102" s="142">
        <v>154741</v>
      </c>
      <c r="CK102" s="142">
        <v>54122.7</v>
      </c>
      <c r="CL102" s="142">
        <v>99884.4</v>
      </c>
      <c r="CM102" s="142">
        <v>308.5</v>
      </c>
      <c r="CN102" s="142">
        <v>425.40000000000055</v>
      </c>
      <c r="CO102" s="142">
        <v>93628.4</v>
      </c>
      <c r="CP102" s="142">
        <v>89064.500000000015</v>
      </c>
      <c r="CQ102" s="142">
        <v>4563.8999999999978</v>
      </c>
      <c r="CR102" s="142">
        <v>42522.5</v>
      </c>
      <c r="CS102" s="142">
        <v>3810</v>
      </c>
      <c r="CT102" s="142">
        <v>38712.5</v>
      </c>
      <c r="CU102" s="142">
        <v>700.3</v>
      </c>
      <c r="CV102" s="142">
        <v>35096</v>
      </c>
      <c r="CW102" s="142">
        <v>0</v>
      </c>
      <c r="CX102" s="142">
        <v>2916.1999999999971</v>
      </c>
      <c r="CY102" s="142">
        <v>0</v>
      </c>
      <c r="CZ102" s="142">
        <v>0</v>
      </c>
      <c r="DA102" s="142">
        <v>13306.800000000163</v>
      </c>
      <c r="DB102" s="142">
        <v>-37799.099999999977</v>
      </c>
      <c r="DC102" s="142">
        <v>-80321.59999999986</v>
      </c>
      <c r="DD102" s="142">
        <v>-0.29501021000000005</v>
      </c>
      <c r="DE102" s="142">
        <v>-0.69999999983701855</v>
      </c>
      <c r="DF102" s="142">
        <v>80320.900000000023</v>
      </c>
      <c r="DG102" s="142">
        <v>191034.5</v>
      </c>
      <c r="DH102" s="142">
        <v>-110713.60000000001</v>
      </c>
    </row>
    <row r="103" spans="2:112" x14ac:dyDescent="0.25">
      <c r="B103" s="140">
        <v>2014</v>
      </c>
      <c r="C103" s="140">
        <v>4</v>
      </c>
      <c r="D103" s="140" t="s">
        <v>598</v>
      </c>
      <c r="E103" s="147">
        <v>41730</v>
      </c>
      <c r="F103" s="142">
        <v>1195908.3</v>
      </c>
      <c r="G103" s="142">
        <v>1195908.3</v>
      </c>
      <c r="H103" s="142">
        <v>1130919.8</v>
      </c>
      <c r="I103" s="142">
        <v>307717.60000000003</v>
      </c>
      <c r="J103" s="142">
        <v>51926.3</v>
      </c>
      <c r="K103" s="142">
        <v>1525.4</v>
      </c>
      <c r="L103" s="142">
        <v>198031.5</v>
      </c>
      <c r="M103" s="142">
        <v>56234.400000000001</v>
      </c>
      <c r="N103" s="142">
        <v>312584</v>
      </c>
      <c r="O103" s="142">
        <v>230172.79999999999</v>
      </c>
      <c r="P103" s="142">
        <v>10523.6</v>
      </c>
      <c r="Q103" s="142">
        <v>269921.8</v>
      </c>
      <c r="R103" s="142">
        <v>64988.5</v>
      </c>
      <c r="S103" s="142">
        <v>20727.400000000001</v>
      </c>
      <c r="T103" s="142">
        <v>6588.6</v>
      </c>
      <c r="U103" s="142">
        <v>37672.5</v>
      </c>
      <c r="V103" s="142">
        <v>0</v>
      </c>
      <c r="W103" s="142">
        <v>1659498.3</v>
      </c>
      <c r="X103" s="142">
        <v>1542266.3</v>
      </c>
      <c r="Y103" s="142">
        <v>650728.80000000005</v>
      </c>
      <c r="Z103" s="142">
        <v>544822.19999999995</v>
      </c>
      <c r="AA103" s="142">
        <v>105906.6</v>
      </c>
      <c r="AB103" s="142">
        <v>40354.199999999997</v>
      </c>
      <c r="AC103" s="142">
        <v>652193.4</v>
      </c>
      <c r="AD103" s="142">
        <v>217721</v>
      </c>
      <c r="AE103" s="142">
        <v>426827.6</v>
      </c>
      <c r="AF103" s="142">
        <v>2780.2</v>
      </c>
      <c r="AG103" s="142">
        <v>4864.6000000000004</v>
      </c>
      <c r="AH103" s="142">
        <v>198989.9</v>
      </c>
      <c r="AI103" s="142">
        <v>159191.4</v>
      </c>
      <c r="AJ103" s="142">
        <v>39798.5</v>
      </c>
      <c r="AK103" s="142">
        <v>117232</v>
      </c>
      <c r="AL103" s="142">
        <v>16873.400000000001</v>
      </c>
      <c r="AM103" s="142">
        <v>100358.6</v>
      </c>
      <c r="AN103" s="142">
        <v>2601.1</v>
      </c>
      <c r="AO103" s="142">
        <v>72238.899999999994</v>
      </c>
      <c r="AP103" s="142">
        <v>0</v>
      </c>
      <c r="AQ103" s="142">
        <v>25518.6</v>
      </c>
      <c r="AR103" s="142">
        <v>0</v>
      </c>
      <c r="AS103" s="142">
        <v>0</v>
      </c>
      <c r="AT103" s="142">
        <v>-264600.10000000009</v>
      </c>
      <c r="AU103" s="142">
        <v>-346358</v>
      </c>
      <c r="AV103" s="142">
        <v>-463590</v>
      </c>
      <c r="AW103" s="142">
        <v>-1.7027023999999999</v>
      </c>
      <c r="AX103" s="142">
        <v>0</v>
      </c>
      <c r="AY103" s="142">
        <v>463590</v>
      </c>
      <c r="AZ103" s="142">
        <v>75661</v>
      </c>
      <c r="BA103" s="142">
        <v>387929</v>
      </c>
      <c r="BB103" s="142">
        <v>272267.19126019906</v>
      </c>
      <c r="BC103" s="142">
        <v>4763662</v>
      </c>
      <c r="BI103" s="140">
        <v>2014</v>
      </c>
      <c r="BJ103" s="140">
        <v>4</v>
      </c>
      <c r="BK103" s="140" t="s">
        <v>598</v>
      </c>
      <c r="BL103" s="147">
        <v>41730</v>
      </c>
      <c r="BM103" s="142">
        <v>309409</v>
      </c>
      <c r="BN103" s="142">
        <v>309409</v>
      </c>
      <c r="BO103" s="142">
        <v>279853.30000000005</v>
      </c>
      <c r="BP103" s="142">
        <v>76926.800000000017</v>
      </c>
      <c r="BQ103" s="142">
        <v>12988.600000000006</v>
      </c>
      <c r="BR103" s="142">
        <v>417.10000000000014</v>
      </c>
      <c r="BS103" s="142">
        <v>49049.799999999988</v>
      </c>
      <c r="BT103" s="142">
        <v>14471.300000000003</v>
      </c>
      <c r="BU103" s="142">
        <v>65474</v>
      </c>
      <c r="BV103" s="142">
        <v>57820.5</v>
      </c>
      <c r="BW103" s="142">
        <v>5102.6000000000004</v>
      </c>
      <c r="BX103" s="142">
        <v>74529.399999999994</v>
      </c>
      <c r="BY103" s="142">
        <v>29555.699999999997</v>
      </c>
      <c r="BZ103" s="142">
        <v>4747.9000000000015</v>
      </c>
      <c r="CA103" s="142">
        <v>1561.9000000000005</v>
      </c>
      <c r="CB103" s="142">
        <v>23245.9</v>
      </c>
      <c r="CC103" s="142">
        <v>0</v>
      </c>
      <c r="CD103" s="142">
        <v>366852.30000000005</v>
      </c>
      <c r="CE103" s="142">
        <v>341289</v>
      </c>
      <c r="CF103" s="142">
        <v>135544.80000000005</v>
      </c>
      <c r="CG103" s="142">
        <v>111487.39999999997</v>
      </c>
      <c r="CH103" s="142">
        <v>24057.400000000009</v>
      </c>
      <c r="CI103" s="142">
        <v>12734.399999999998</v>
      </c>
      <c r="CJ103" s="142">
        <v>155324.40000000002</v>
      </c>
      <c r="CK103" s="142">
        <v>56077</v>
      </c>
      <c r="CL103" s="142">
        <v>99061.599999999977</v>
      </c>
      <c r="CM103" s="142">
        <v>185.79999999999973</v>
      </c>
      <c r="CN103" s="142">
        <v>0</v>
      </c>
      <c r="CO103" s="142">
        <v>37685.399999999994</v>
      </c>
      <c r="CP103" s="142">
        <v>20707.699999999983</v>
      </c>
      <c r="CQ103" s="142">
        <v>16977.7</v>
      </c>
      <c r="CR103" s="142">
        <v>25563.300000000003</v>
      </c>
      <c r="CS103" s="142">
        <v>4639.4000000000015</v>
      </c>
      <c r="CT103" s="142">
        <v>20923.900000000009</v>
      </c>
      <c r="CU103" s="142">
        <v>650.29999999999995</v>
      </c>
      <c r="CV103" s="142">
        <v>18979.099999999991</v>
      </c>
      <c r="CW103" s="142">
        <v>0</v>
      </c>
      <c r="CX103" s="142">
        <v>1294.5</v>
      </c>
      <c r="CY103" s="142">
        <v>0</v>
      </c>
      <c r="CZ103" s="142">
        <v>0</v>
      </c>
      <c r="DA103" s="142">
        <v>-19757.90000000014</v>
      </c>
      <c r="DB103" s="142">
        <v>-31880</v>
      </c>
      <c r="DC103" s="142">
        <v>-57443.300000000047</v>
      </c>
      <c r="DD103" s="142">
        <v>-0.21098134999999996</v>
      </c>
      <c r="DE103" s="142">
        <v>0.69999999995343387</v>
      </c>
      <c r="DF103" s="142">
        <v>57444</v>
      </c>
      <c r="DG103" s="142">
        <v>-445314</v>
      </c>
      <c r="DH103" s="142">
        <v>502758</v>
      </c>
    </row>
    <row r="104" spans="2:112" x14ac:dyDescent="0.25">
      <c r="B104" s="140">
        <v>2014</v>
      </c>
      <c r="C104" s="140">
        <v>5</v>
      </c>
      <c r="D104" s="140" t="s">
        <v>599</v>
      </c>
      <c r="E104" s="147">
        <v>41760</v>
      </c>
      <c r="F104" s="142">
        <v>1461545.5</v>
      </c>
      <c r="G104" s="142">
        <v>1461545.5</v>
      </c>
      <c r="H104" s="142">
        <v>1366593</v>
      </c>
      <c r="I104" s="142">
        <v>392082.4</v>
      </c>
      <c r="J104" s="142">
        <v>66872.600000000006</v>
      </c>
      <c r="K104" s="142">
        <v>2043.4</v>
      </c>
      <c r="L104" s="142">
        <v>251614.7</v>
      </c>
      <c r="M104" s="142">
        <v>71551.7</v>
      </c>
      <c r="N104" s="142">
        <v>359792.1</v>
      </c>
      <c r="O104" s="142">
        <v>280225.59999999998</v>
      </c>
      <c r="P104" s="142">
        <v>11252.7</v>
      </c>
      <c r="Q104" s="142">
        <v>323240.2</v>
      </c>
      <c r="R104" s="142">
        <v>94952.5</v>
      </c>
      <c r="S104" s="142">
        <v>25648.1</v>
      </c>
      <c r="T104" s="142">
        <v>7936.9</v>
      </c>
      <c r="U104" s="142">
        <v>61367.5</v>
      </c>
      <c r="V104" s="142">
        <v>0</v>
      </c>
      <c r="W104" s="142">
        <v>2041583.5</v>
      </c>
      <c r="X104" s="142">
        <v>1892334.6</v>
      </c>
      <c r="Y104" s="142">
        <v>798792.3</v>
      </c>
      <c r="Z104" s="142">
        <v>665431.9</v>
      </c>
      <c r="AA104" s="142">
        <v>133360.4</v>
      </c>
      <c r="AB104" s="142">
        <v>57473.3</v>
      </c>
      <c r="AC104" s="142">
        <v>812632.8</v>
      </c>
      <c r="AD104" s="142">
        <v>275027.59999999998</v>
      </c>
      <c r="AE104" s="142">
        <v>533541.6</v>
      </c>
      <c r="AF104" s="142">
        <v>2927.4</v>
      </c>
      <c r="AG104" s="142">
        <v>1136.2</v>
      </c>
      <c r="AH104" s="142">
        <v>223436.2</v>
      </c>
      <c r="AI104" s="142">
        <v>183469.9</v>
      </c>
      <c r="AJ104" s="142">
        <v>39966.300000000003</v>
      </c>
      <c r="AK104" s="142">
        <v>149248.9</v>
      </c>
      <c r="AL104" s="142">
        <v>22723.5</v>
      </c>
      <c r="AM104" s="142">
        <v>126525.4</v>
      </c>
      <c r="AN104" s="142">
        <v>3366.3</v>
      </c>
      <c r="AO104" s="142">
        <v>87868.7</v>
      </c>
      <c r="AP104" s="142">
        <v>0</v>
      </c>
      <c r="AQ104" s="142">
        <v>35290.400000000001</v>
      </c>
      <c r="AR104" s="142">
        <v>0</v>
      </c>
      <c r="AS104" s="142">
        <v>0</v>
      </c>
      <c r="AT104" s="142">
        <v>-356601.80000000005</v>
      </c>
      <c r="AU104" s="142">
        <v>-430789.10000000009</v>
      </c>
      <c r="AV104" s="142">
        <v>-580038</v>
      </c>
      <c r="AW104" s="142">
        <v>-2.13039991</v>
      </c>
      <c r="AX104" s="142">
        <v>0</v>
      </c>
      <c r="AY104" s="142">
        <v>580038</v>
      </c>
      <c r="AZ104" s="142">
        <v>167102</v>
      </c>
      <c r="BA104" s="142">
        <v>412936</v>
      </c>
      <c r="BB104" s="142">
        <v>272267.19137441198</v>
      </c>
      <c r="BC104" s="142">
        <v>4767893</v>
      </c>
      <c r="BI104" s="140">
        <v>2014</v>
      </c>
      <c r="BJ104" s="140">
        <v>5</v>
      </c>
      <c r="BK104" s="140" t="s">
        <v>599</v>
      </c>
      <c r="BL104" s="147">
        <v>41760</v>
      </c>
      <c r="BM104" s="142">
        <v>265637.19999999995</v>
      </c>
      <c r="BN104" s="142">
        <v>265637.19999999995</v>
      </c>
      <c r="BO104" s="142">
        <v>235673.19999999995</v>
      </c>
      <c r="BP104" s="142">
        <v>84364.799999999988</v>
      </c>
      <c r="BQ104" s="142">
        <v>14946.300000000003</v>
      </c>
      <c r="BR104" s="142">
        <v>518</v>
      </c>
      <c r="BS104" s="142">
        <v>53583.200000000012</v>
      </c>
      <c r="BT104" s="142">
        <v>15317.299999999996</v>
      </c>
      <c r="BU104" s="142">
        <v>47208.099999999977</v>
      </c>
      <c r="BV104" s="142">
        <v>50052.799999999988</v>
      </c>
      <c r="BW104" s="142">
        <v>729.10000000000036</v>
      </c>
      <c r="BX104" s="142">
        <v>53318.400000000023</v>
      </c>
      <c r="BY104" s="142">
        <v>29964</v>
      </c>
      <c r="BZ104" s="142">
        <v>4920.6999999999971</v>
      </c>
      <c r="CA104" s="142">
        <v>1348.2999999999993</v>
      </c>
      <c r="CB104" s="142">
        <v>23695</v>
      </c>
      <c r="CC104" s="142">
        <v>0</v>
      </c>
      <c r="CD104" s="142">
        <v>382085.19999999995</v>
      </c>
      <c r="CE104" s="142">
        <v>350068.30000000005</v>
      </c>
      <c r="CF104" s="142">
        <v>148063.5</v>
      </c>
      <c r="CG104" s="142">
        <v>120609.70000000007</v>
      </c>
      <c r="CH104" s="142">
        <v>27453.799999999988</v>
      </c>
      <c r="CI104" s="142">
        <v>17119.100000000006</v>
      </c>
      <c r="CJ104" s="142">
        <v>160439.40000000002</v>
      </c>
      <c r="CK104" s="142">
        <v>57306.599999999977</v>
      </c>
      <c r="CL104" s="142">
        <v>106714</v>
      </c>
      <c r="CM104" s="142">
        <v>147.20000000000027</v>
      </c>
      <c r="CN104" s="142">
        <v>-3728.4000000000005</v>
      </c>
      <c r="CO104" s="142">
        <v>24446.300000000017</v>
      </c>
      <c r="CP104" s="142">
        <v>24278.5</v>
      </c>
      <c r="CQ104" s="142">
        <v>167.80000000000291</v>
      </c>
      <c r="CR104" s="142">
        <v>32016.899999999994</v>
      </c>
      <c r="CS104" s="142">
        <v>5850.0999999999985</v>
      </c>
      <c r="CT104" s="142">
        <v>26166.799999999988</v>
      </c>
      <c r="CU104" s="142">
        <v>765.20000000000027</v>
      </c>
      <c r="CV104" s="142">
        <v>15629.800000000003</v>
      </c>
      <c r="CW104" s="142">
        <v>0</v>
      </c>
      <c r="CX104" s="142">
        <v>9771.8000000000029</v>
      </c>
      <c r="CY104" s="142">
        <v>0</v>
      </c>
      <c r="CZ104" s="142">
        <v>0</v>
      </c>
      <c r="DA104" s="142">
        <v>-92001.699999999953</v>
      </c>
      <c r="DB104" s="142">
        <v>-84431.100000000093</v>
      </c>
      <c r="DC104" s="142">
        <v>-116448</v>
      </c>
      <c r="DD104" s="142">
        <v>-0.42769751</v>
      </c>
      <c r="DE104" s="142">
        <v>0</v>
      </c>
      <c r="DF104" s="142">
        <v>116448</v>
      </c>
      <c r="DG104" s="142">
        <v>91441</v>
      </c>
      <c r="DH104" s="142">
        <v>25007</v>
      </c>
    </row>
    <row r="105" spans="2:112" x14ac:dyDescent="0.25">
      <c r="B105" s="140">
        <v>2014</v>
      </c>
      <c r="C105" s="140">
        <v>6</v>
      </c>
      <c r="D105" s="140" t="s">
        <v>600</v>
      </c>
      <c r="E105" s="147">
        <v>41791</v>
      </c>
      <c r="F105" s="142">
        <v>1807336.3</v>
      </c>
      <c r="G105" s="142">
        <v>1807336.3</v>
      </c>
      <c r="H105" s="142">
        <v>1674118</v>
      </c>
      <c r="I105" s="142">
        <v>466239.5</v>
      </c>
      <c r="J105" s="142">
        <v>79457.3</v>
      </c>
      <c r="K105" s="142">
        <v>2490.4</v>
      </c>
      <c r="L105" s="142">
        <v>300119.5</v>
      </c>
      <c r="M105" s="142">
        <v>84172.3</v>
      </c>
      <c r="N105" s="142">
        <v>497304.2</v>
      </c>
      <c r="O105" s="142">
        <v>328783.09999999998</v>
      </c>
      <c r="P105" s="142">
        <v>11905.2</v>
      </c>
      <c r="Q105" s="142">
        <v>369886</v>
      </c>
      <c r="R105" s="142">
        <v>133218.29999999999</v>
      </c>
      <c r="S105" s="142">
        <v>30507.7</v>
      </c>
      <c r="T105" s="142">
        <v>10439</v>
      </c>
      <c r="U105" s="142">
        <v>92271.6</v>
      </c>
      <c r="V105" s="142">
        <v>0</v>
      </c>
      <c r="W105" s="142">
        <v>2506891.9</v>
      </c>
      <c r="X105" s="142">
        <v>2310562.4</v>
      </c>
      <c r="Y105" s="142">
        <v>956716</v>
      </c>
      <c r="Z105" s="142">
        <v>798841</v>
      </c>
      <c r="AA105" s="142">
        <v>157875</v>
      </c>
      <c r="AB105" s="142">
        <v>70391.399999999994</v>
      </c>
      <c r="AC105" s="142">
        <v>966188.7</v>
      </c>
      <c r="AD105" s="142">
        <v>329908.09999999998</v>
      </c>
      <c r="AE105" s="142">
        <v>627595.80000000005</v>
      </c>
      <c r="AF105" s="142">
        <v>3109.3</v>
      </c>
      <c r="AG105" s="142">
        <v>5575.5</v>
      </c>
      <c r="AH105" s="142">
        <v>317266.3</v>
      </c>
      <c r="AI105" s="142">
        <v>276934.90000000002</v>
      </c>
      <c r="AJ105" s="142">
        <v>40331.4</v>
      </c>
      <c r="AK105" s="142">
        <v>196329.5</v>
      </c>
      <c r="AL105" s="142">
        <v>27432.9</v>
      </c>
      <c r="AM105" s="142">
        <v>168896.6</v>
      </c>
      <c r="AN105" s="142">
        <v>4099.1000000000004</v>
      </c>
      <c r="AO105" s="142">
        <v>126047</v>
      </c>
      <c r="AP105" s="142">
        <v>0</v>
      </c>
      <c r="AQ105" s="142">
        <v>38750.5</v>
      </c>
      <c r="AR105" s="142">
        <v>0</v>
      </c>
      <c r="AS105" s="142">
        <v>0</v>
      </c>
      <c r="AT105" s="142">
        <v>-382289.30000000005</v>
      </c>
      <c r="AU105" s="142">
        <v>-503226.09999999986</v>
      </c>
      <c r="AV105" s="142">
        <v>-699555.59999999986</v>
      </c>
      <c r="AW105" s="142">
        <v>-2.56937164</v>
      </c>
      <c r="AX105" s="142">
        <v>-9.9999999860301614E-2</v>
      </c>
      <c r="AY105" s="142">
        <v>699555.5</v>
      </c>
      <c r="AZ105" s="142">
        <v>267027.90000000002</v>
      </c>
      <c r="BA105" s="142">
        <v>432527.6</v>
      </c>
      <c r="BB105" s="142">
        <v>272267.19136667979</v>
      </c>
      <c r="BC105" s="142">
        <v>4773667</v>
      </c>
      <c r="BI105" s="140">
        <v>2014</v>
      </c>
      <c r="BJ105" s="140">
        <v>6</v>
      </c>
      <c r="BK105" s="140" t="s">
        <v>600</v>
      </c>
      <c r="BL105" s="147">
        <v>41791</v>
      </c>
      <c r="BM105" s="142">
        <v>345790.80000000005</v>
      </c>
      <c r="BN105" s="142">
        <v>345790.80000000005</v>
      </c>
      <c r="BO105" s="142">
        <v>307525</v>
      </c>
      <c r="BP105" s="142">
        <v>74157.099999999977</v>
      </c>
      <c r="BQ105" s="142">
        <v>12584.699999999997</v>
      </c>
      <c r="BR105" s="142">
        <v>447</v>
      </c>
      <c r="BS105" s="142">
        <v>48504.799999999988</v>
      </c>
      <c r="BT105" s="142">
        <v>12620.600000000006</v>
      </c>
      <c r="BU105" s="142">
        <v>137512.10000000003</v>
      </c>
      <c r="BV105" s="142">
        <v>48557.5</v>
      </c>
      <c r="BW105" s="142">
        <v>652.5</v>
      </c>
      <c r="BX105" s="142">
        <v>46645.799999999988</v>
      </c>
      <c r="BY105" s="142">
        <v>38265.799999999988</v>
      </c>
      <c r="BZ105" s="142">
        <v>4859.6000000000022</v>
      </c>
      <c r="CA105" s="142">
        <v>2502.1000000000004</v>
      </c>
      <c r="CB105" s="142">
        <v>30904.100000000006</v>
      </c>
      <c r="CC105" s="142">
        <v>0</v>
      </c>
      <c r="CD105" s="142">
        <v>465308.39999999991</v>
      </c>
      <c r="CE105" s="142">
        <v>418227.79999999981</v>
      </c>
      <c r="CF105" s="142">
        <v>157923.69999999995</v>
      </c>
      <c r="CG105" s="142">
        <v>133409.09999999998</v>
      </c>
      <c r="CH105" s="142">
        <v>24514.600000000006</v>
      </c>
      <c r="CI105" s="142">
        <v>12918.099999999991</v>
      </c>
      <c r="CJ105" s="142">
        <v>153555.89999999991</v>
      </c>
      <c r="CK105" s="142">
        <v>54880.5</v>
      </c>
      <c r="CL105" s="142">
        <v>94054.20000000007</v>
      </c>
      <c r="CM105" s="142">
        <v>181.90000000000009</v>
      </c>
      <c r="CN105" s="142">
        <v>4439.3</v>
      </c>
      <c r="CO105" s="142">
        <v>93830.099999999977</v>
      </c>
      <c r="CP105" s="142">
        <v>93465.000000000029</v>
      </c>
      <c r="CQ105" s="142">
        <v>365.09999999999854</v>
      </c>
      <c r="CR105" s="142">
        <v>47080.600000000006</v>
      </c>
      <c r="CS105" s="142">
        <v>4709.4000000000015</v>
      </c>
      <c r="CT105" s="142">
        <v>42371.200000000012</v>
      </c>
      <c r="CU105" s="142">
        <v>732.80000000000018</v>
      </c>
      <c r="CV105" s="142">
        <v>38178.300000000003</v>
      </c>
      <c r="CW105" s="142">
        <v>0</v>
      </c>
      <c r="CX105" s="142">
        <v>3460.0999999999985</v>
      </c>
      <c r="CY105" s="142">
        <v>0</v>
      </c>
      <c r="CZ105" s="142">
        <v>0</v>
      </c>
      <c r="DA105" s="142">
        <v>-25687.5</v>
      </c>
      <c r="DB105" s="142">
        <v>-72436.999999999767</v>
      </c>
      <c r="DC105" s="142">
        <v>-119517.59999999986</v>
      </c>
      <c r="DD105" s="142">
        <v>-0.43897173</v>
      </c>
      <c r="DE105" s="142">
        <v>-9.9999999860301614E-2</v>
      </c>
      <c r="DF105" s="142">
        <v>119517.5</v>
      </c>
      <c r="DG105" s="142">
        <v>99925.900000000023</v>
      </c>
      <c r="DH105" s="142">
        <v>19591.599999999977</v>
      </c>
    </row>
    <row r="106" spans="2:112" x14ac:dyDescent="0.25">
      <c r="B106" s="140">
        <v>2014</v>
      </c>
      <c r="C106" s="140">
        <v>7</v>
      </c>
      <c r="D106" s="140" t="s">
        <v>601</v>
      </c>
      <c r="E106" s="147">
        <v>41821</v>
      </c>
      <c r="F106" s="142">
        <v>2086118.6</v>
      </c>
      <c r="G106" s="142">
        <v>2085338.1</v>
      </c>
      <c r="H106" s="142">
        <v>1934355.4</v>
      </c>
      <c r="I106" s="142">
        <v>547586.69999999995</v>
      </c>
      <c r="J106" s="142">
        <v>93799.8</v>
      </c>
      <c r="K106" s="142">
        <v>2906.3</v>
      </c>
      <c r="L106" s="142">
        <v>352652.1</v>
      </c>
      <c r="M106" s="142">
        <v>98228.5</v>
      </c>
      <c r="N106" s="142">
        <v>572765.4</v>
      </c>
      <c r="O106" s="142">
        <v>382588.8</v>
      </c>
      <c r="P106" s="142">
        <v>13003.6</v>
      </c>
      <c r="Q106" s="142">
        <v>418410.9</v>
      </c>
      <c r="R106" s="142">
        <v>150982.70000000001</v>
      </c>
      <c r="S106" s="142">
        <v>35301.599999999999</v>
      </c>
      <c r="T106" s="142">
        <v>12180.2</v>
      </c>
      <c r="U106" s="142">
        <v>103500.9</v>
      </c>
      <c r="V106" s="142">
        <v>780.5</v>
      </c>
      <c r="W106" s="142">
        <v>2941101.3</v>
      </c>
      <c r="X106" s="142">
        <v>2692575.4</v>
      </c>
      <c r="Y106" s="142">
        <v>1098742</v>
      </c>
      <c r="Z106" s="142">
        <v>915638.8</v>
      </c>
      <c r="AA106" s="142">
        <v>183103.2</v>
      </c>
      <c r="AB106" s="142">
        <v>83846.899999999994</v>
      </c>
      <c r="AC106" s="142">
        <v>1131787.8999999999</v>
      </c>
      <c r="AD106" s="142">
        <v>384583.3</v>
      </c>
      <c r="AE106" s="142">
        <v>737272.4</v>
      </c>
      <c r="AF106" s="142">
        <v>4356.7</v>
      </c>
      <c r="AG106" s="142">
        <v>5575.5</v>
      </c>
      <c r="AH106" s="142">
        <v>378198.6</v>
      </c>
      <c r="AI106" s="142">
        <v>319059.09999999998</v>
      </c>
      <c r="AJ106" s="142">
        <v>59139.5</v>
      </c>
      <c r="AK106" s="142">
        <v>248525.9</v>
      </c>
      <c r="AL106" s="142">
        <v>32174.5</v>
      </c>
      <c r="AM106" s="142">
        <v>216351.4</v>
      </c>
      <c r="AN106" s="142">
        <v>4917.8999999999996</v>
      </c>
      <c r="AO106" s="142">
        <v>165831.70000000001</v>
      </c>
      <c r="AP106" s="142">
        <v>0</v>
      </c>
      <c r="AQ106" s="142">
        <v>45601.8</v>
      </c>
      <c r="AR106" s="142">
        <v>0</v>
      </c>
      <c r="AS106" s="142">
        <v>0</v>
      </c>
      <c r="AT106" s="142">
        <v>-476784.09999999963</v>
      </c>
      <c r="AU106" s="142">
        <v>-607237.29999999981</v>
      </c>
      <c r="AV106" s="142">
        <v>-854982.69999999972</v>
      </c>
      <c r="AW106" s="142">
        <v>-3.1402340400000002</v>
      </c>
      <c r="AX106" s="142">
        <v>-0.19999999972060323</v>
      </c>
      <c r="AY106" s="142">
        <v>854982.5</v>
      </c>
      <c r="AZ106" s="142">
        <v>440927.5</v>
      </c>
      <c r="BA106" s="142">
        <v>414055</v>
      </c>
      <c r="BB106" s="142">
        <v>272267.19063270825</v>
      </c>
      <c r="BC106" s="142">
        <v>4778864</v>
      </c>
      <c r="BI106" s="140">
        <v>2014</v>
      </c>
      <c r="BJ106" s="140">
        <v>7</v>
      </c>
      <c r="BK106" s="140" t="s">
        <v>601</v>
      </c>
      <c r="BL106" s="147">
        <v>41821</v>
      </c>
      <c r="BM106" s="142">
        <v>278782.30000000005</v>
      </c>
      <c r="BN106" s="142">
        <v>278001.80000000005</v>
      </c>
      <c r="BO106" s="142">
        <v>260237.39999999991</v>
      </c>
      <c r="BP106" s="142">
        <v>81347.199999999953</v>
      </c>
      <c r="BQ106" s="142">
        <v>14342.5</v>
      </c>
      <c r="BR106" s="142">
        <v>415.90000000000009</v>
      </c>
      <c r="BS106" s="142">
        <v>52532.599999999977</v>
      </c>
      <c r="BT106" s="142">
        <v>14056.199999999997</v>
      </c>
      <c r="BU106" s="142">
        <v>75461.200000000012</v>
      </c>
      <c r="BV106" s="142">
        <v>53805.700000000012</v>
      </c>
      <c r="BW106" s="142">
        <v>1098.3999999999996</v>
      </c>
      <c r="BX106" s="142">
        <v>48524.900000000023</v>
      </c>
      <c r="BY106" s="142">
        <v>17764.400000000023</v>
      </c>
      <c r="BZ106" s="142">
        <v>4793.8999999999978</v>
      </c>
      <c r="CA106" s="142">
        <v>1741.2000000000007</v>
      </c>
      <c r="CB106" s="142">
        <v>11229.299999999988</v>
      </c>
      <c r="CC106" s="142">
        <v>780.5</v>
      </c>
      <c r="CD106" s="142">
        <v>434209.39999999991</v>
      </c>
      <c r="CE106" s="142">
        <v>382013</v>
      </c>
      <c r="CF106" s="142">
        <v>142026</v>
      </c>
      <c r="CG106" s="142">
        <v>116797.80000000005</v>
      </c>
      <c r="CH106" s="142">
        <v>25228.200000000012</v>
      </c>
      <c r="CI106" s="142">
        <v>13455.5</v>
      </c>
      <c r="CJ106" s="142">
        <v>165599.19999999995</v>
      </c>
      <c r="CK106" s="142">
        <v>54675.200000000012</v>
      </c>
      <c r="CL106" s="142">
        <v>109676.59999999998</v>
      </c>
      <c r="CM106" s="142">
        <v>1247.3999999999996</v>
      </c>
      <c r="CN106" s="142">
        <v>0</v>
      </c>
      <c r="CO106" s="142">
        <v>60932.299999999988</v>
      </c>
      <c r="CP106" s="142">
        <v>42124.199999999953</v>
      </c>
      <c r="CQ106" s="142">
        <v>18808.099999999999</v>
      </c>
      <c r="CR106" s="142">
        <v>52196.399999999994</v>
      </c>
      <c r="CS106" s="142">
        <v>4741.5999999999985</v>
      </c>
      <c r="CT106" s="142">
        <v>47454.799999999988</v>
      </c>
      <c r="CU106" s="142">
        <v>818.79999999999927</v>
      </c>
      <c r="CV106" s="142">
        <v>39784.700000000012</v>
      </c>
      <c r="CW106" s="142">
        <v>0</v>
      </c>
      <c r="CX106" s="142">
        <v>6851.3000000000029</v>
      </c>
      <c r="CY106" s="142">
        <v>0</v>
      </c>
      <c r="CZ106" s="142">
        <v>0</v>
      </c>
      <c r="DA106" s="142">
        <v>-94494.799999999581</v>
      </c>
      <c r="DB106" s="142">
        <v>-104011.19999999995</v>
      </c>
      <c r="DC106" s="142">
        <v>-155427.09999999986</v>
      </c>
      <c r="DD106" s="142">
        <v>-0.57086240000000021</v>
      </c>
      <c r="DE106" s="142">
        <v>-9.9999999860301614E-2</v>
      </c>
      <c r="DF106" s="142">
        <v>155427</v>
      </c>
      <c r="DG106" s="142">
        <v>173899.59999999998</v>
      </c>
      <c r="DH106" s="142">
        <v>-18472.599999999977</v>
      </c>
    </row>
    <row r="107" spans="2:112" x14ac:dyDescent="0.25">
      <c r="B107" s="140">
        <v>2014</v>
      </c>
      <c r="C107" s="140">
        <v>8</v>
      </c>
      <c r="D107" s="140" t="s">
        <v>602</v>
      </c>
      <c r="E107" s="147">
        <v>41852</v>
      </c>
      <c r="F107" s="142">
        <v>2345026.1</v>
      </c>
      <c r="G107" s="142">
        <v>2344245.6</v>
      </c>
      <c r="H107" s="142">
        <v>2167266.9</v>
      </c>
      <c r="I107" s="142">
        <v>624718.80000000005</v>
      </c>
      <c r="J107" s="142">
        <v>107665</v>
      </c>
      <c r="K107" s="142">
        <v>3262.6</v>
      </c>
      <c r="L107" s="142">
        <v>402927.4</v>
      </c>
      <c r="M107" s="142">
        <v>110863.8</v>
      </c>
      <c r="N107" s="142">
        <v>626306.5</v>
      </c>
      <c r="O107" s="142">
        <v>435285.3</v>
      </c>
      <c r="P107" s="142">
        <v>14768.3</v>
      </c>
      <c r="Q107" s="142">
        <v>466188</v>
      </c>
      <c r="R107" s="142">
        <v>176978.7</v>
      </c>
      <c r="S107" s="142">
        <v>40195.4</v>
      </c>
      <c r="T107" s="142">
        <v>14168.6</v>
      </c>
      <c r="U107" s="142">
        <v>122614.7</v>
      </c>
      <c r="V107" s="142">
        <v>780.5</v>
      </c>
      <c r="W107" s="142">
        <v>3290830.2</v>
      </c>
      <c r="X107" s="142">
        <v>3027049.9</v>
      </c>
      <c r="Y107" s="142">
        <v>1249279.3999999999</v>
      </c>
      <c r="Z107" s="142">
        <v>1040898</v>
      </c>
      <c r="AA107" s="142">
        <v>208381.4</v>
      </c>
      <c r="AB107" s="142">
        <v>96678.6</v>
      </c>
      <c r="AC107" s="142">
        <v>1294576</v>
      </c>
      <c r="AD107" s="142">
        <v>439708.6</v>
      </c>
      <c r="AE107" s="142">
        <v>844739.7</v>
      </c>
      <c r="AF107" s="142">
        <v>4552.2</v>
      </c>
      <c r="AG107" s="142">
        <v>5575.5</v>
      </c>
      <c r="AH107" s="142">
        <v>386515.9</v>
      </c>
      <c r="AI107" s="142">
        <v>327293.59999999998</v>
      </c>
      <c r="AJ107" s="142">
        <v>59222.3</v>
      </c>
      <c r="AK107" s="142">
        <v>263780.3</v>
      </c>
      <c r="AL107" s="142">
        <v>36435.699999999997</v>
      </c>
      <c r="AM107" s="142">
        <v>227344.6</v>
      </c>
      <c r="AN107" s="142">
        <v>5999.4</v>
      </c>
      <c r="AO107" s="142">
        <v>174687.4</v>
      </c>
      <c r="AP107" s="142">
        <v>0</v>
      </c>
      <c r="AQ107" s="142">
        <v>46657.8</v>
      </c>
      <c r="AR107" s="142">
        <v>0</v>
      </c>
      <c r="AS107" s="142">
        <v>0</v>
      </c>
      <c r="AT107" s="142">
        <v>-559288.20000000019</v>
      </c>
      <c r="AU107" s="142">
        <v>-682804.29999999981</v>
      </c>
      <c r="AV107" s="142">
        <v>-945804.10000000009</v>
      </c>
      <c r="AW107" s="142">
        <v>-3.4738085600000002</v>
      </c>
      <c r="AX107" s="142">
        <v>-1.1641532182693481E-10</v>
      </c>
      <c r="AY107" s="142">
        <v>945804.1</v>
      </c>
      <c r="AZ107" s="142">
        <v>530871.1</v>
      </c>
      <c r="BA107" s="142">
        <v>414933</v>
      </c>
      <c r="BB107" s="142">
        <v>272267.19137337839</v>
      </c>
      <c r="BC107" s="142">
        <v>4783425</v>
      </c>
      <c r="BI107" s="140">
        <v>2014</v>
      </c>
      <c r="BJ107" s="140">
        <v>8</v>
      </c>
      <c r="BK107" s="140" t="s">
        <v>602</v>
      </c>
      <c r="BL107" s="147">
        <v>41852</v>
      </c>
      <c r="BM107" s="142">
        <v>258907.5</v>
      </c>
      <c r="BN107" s="142">
        <v>258907.5</v>
      </c>
      <c r="BO107" s="142">
        <v>232911.5</v>
      </c>
      <c r="BP107" s="142">
        <v>77132.100000000093</v>
      </c>
      <c r="BQ107" s="142">
        <v>13865.199999999997</v>
      </c>
      <c r="BR107" s="142">
        <v>356.29999999999973</v>
      </c>
      <c r="BS107" s="142">
        <v>50275.300000000047</v>
      </c>
      <c r="BT107" s="142">
        <v>12635.300000000003</v>
      </c>
      <c r="BU107" s="142">
        <v>53541.099999999977</v>
      </c>
      <c r="BV107" s="142">
        <v>52696.5</v>
      </c>
      <c r="BW107" s="142">
        <v>1764.6999999999989</v>
      </c>
      <c r="BX107" s="142">
        <v>47777.099999999977</v>
      </c>
      <c r="BY107" s="142">
        <v>25996</v>
      </c>
      <c r="BZ107" s="142">
        <v>4893.8000000000029</v>
      </c>
      <c r="CA107" s="142">
        <v>1988.3999999999996</v>
      </c>
      <c r="CB107" s="142">
        <v>19113.800000000003</v>
      </c>
      <c r="CC107" s="142">
        <v>0</v>
      </c>
      <c r="CD107" s="142">
        <v>349728.90000000037</v>
      </c>
      <c r="CE107" s="142">
        <v>334474.5</v>
      </c>
      <c r="CF107" s="142">
        <v>150537.39999999991</v>
      </c>
      <c r="CG107" s="142">
        <v>125259.19999999995</v>
      </c>
      <c r="CH107" s="142">
        <v>25278.199999999983</v>
      </c>
      <c r="CI107" s="142">
        <v>12831.700000000012</v>
      </c>
      <c r="CJ107" s="142">
        <v>162788.10000000009</v>
      </c>
      <c r="CK107" s="142">
        <v>55125.299999999988</v>
      </c>
      <c r="CL107" s="142">
        <v>107467.29999999993</v>
      </c>
      <c r="CM107" s="142">
        <v>195.5</v>
      </c>
      <c r="CN107" s="142">
        <v>0</v>
      </c>
      <c r="CO107" s="142">
        <v>8317.3000000000466</v>
      </c>
      <c r="CP107" s="142">
        <v>8234.5</v>
      </c>
      <c r="CQ107" s="142">
        <v>82.80000000000291</v>
      </c>
      <c r="CR107" s="142">
        <v>15254.399999999994</v>
      </c>
      <c r="CS107" s="142">
        <v>4261.1999999999971</v>
      </c>
      <c r="CT107" s="142">
        <v>10993.200000000012</v>
      </c>
      <c r="CU107" s="142">
        <v>1081.5</v>
      </c>
      <c r="CV107" s="142">
        <v>8855.6999999999825</v>
      </c>
      <c r="CW107" s="142">
        <v>0</v>
      </c>
      <c r="CX107" s="142">
        <v>1056</v>
      </c>
      <c r="CY107" s="142">
        <v>0</v>
      </c>
      <c r="CZ107" s="142">
        <v>0</v>
      </c>
      <c r="DA107" s="142">
        <v>-82504.100000000559</v>
      </c>
      <c r="DB107" s="142">
        <v>-75567</v>
      </c>
      <c r="DC107" s="142">
        <v>-90821.400000000373</v>
      </c>
      <c r="DD107" s="142">
        <v>-0.33357451999999999</v>
      </c>
      <c r="DE107" s="142">
        <v>0.19999999960418791</v>
      </c>
      <c r="DF107" s="142">
        <v>90821.599999999977</v>
      </c>
      <c r="DG107" s="142">
        <v>89943.599999999977</v>
      </c>
      <c r="DH107" s="142">
        <v>878</v>
      </c>
    </row>
    <row r="108" spans="2:112" x14ac:dyDescent="0.25">
      <c r="B108" s="140">
        <v>2014</v>
      </c>
      <c r="C108" s="140">
        <v>9</v>
      </c>
      <c r="D108" s="140" t="s">
        <v>603</v>
      </c>
      <c r="E108" s="147">
        <v>41883</v>
      </c>
      <c r="F108" s="142">
        <v>2697881.5</v>
      </c>
      <c r="G108" s="142">
        <v>2696480.3</v>
      </c>
      <c r="H108" s="142">
        <v>2495292.4</v>
      </c>
      <c r="I108" s="142">
        <v>701418.4</v>
      </c>
      <c r="J108" s="142">
        <v>121560.6</v>
      </c>
      <c r="K108" s="142">
        <v>3660.3</v>
      </c>
      <c r="L108" s="142">
        <v>451646.7</v>
      </c>
      <c r="M108" s="142">
        <v>124550.8</v>
      </c>
      <c r="N108" s="142">
        <v>761326.5</v>
      </c>
      <c r="O108" s="142">
        <v>485976.1</v>
      </c>
      <c r="P108" s="142">
        <v>16181.8</v>
      </c>
      <c r="Q108" s="142">
        <v>530389.6</v>
      </c>
      <c r="R108" s="142">
        <v>201187.9</v>
      </c>
      <c r="S108" s="142">
        <v>44984.7</v>
      </c>
      <c r="T108" s="142">
        <v>15823.2</v>
      </c>
      <c r="U108" s="142">
        <v>140380</v>
      </c>
      <c r="V108" s="142">
        <v>1401.2</v>
      </c>
      <c r="W108" s="142">
        <v>3770387.7</v>
      </c>
      <c r="X108" s="142">
        <v>3472808.6</v>
      </c>
      <c r="Y108" s="142">
        <v>1396470.2</v>
      </c>
      <c r="Z108" s="142">
        <v>1161263.7</v>
      </c>
      <c r="AA108" s="142">
        <v>235206.5</v>
      </c>
      <c r="AB108" s="142">
        <v>110645.2</v>
      </c>
      <c r="AC108" s="142">
        <v>1469231.8</v>
      </c>
      <c r="AD108" s="142">
        <v>496511.1</v>
      </c>
      <c r="AE108" s="142">
        <v>962371.7</v>
      </c>
      <c r="AF108" s="142">
        <v>4773.5</v>
      </c>
      <c r="AG108" s="142">
        <v>5575.5</v>
      </c>
      <c r="AH108" s="142">
        <v>496461.4</v>
      </c>
      <c r="AI108" s="142">
        <v>436531</v>
      </c>
      <c r="AJ108" s="142">
        <v>59930.400000000001</v>
      </c>
      <c r="AK108" s="142">
        <v>297579.09999999998</v>
      </c>
      <c r="AL108" s="142">
        <v>40592.800000000003</v>
      </c>
      <c r="AM108" s="142">
        <v>256986.3</v>
      </c>
      <c r="AN108" s="142">
        <v>6455</v>
      </c>
      <c r="AO108" s="142">
        <v>201473.8</v>
      </c>
      <c r="AP108" s="142">
        <v>0</v>
      </c>
      <c r="AQ108" s="142">
        <v>49057.5</v>
      </c>
      <c r="AR108" s="142">
        <v>0</v>
      </c>
      <c r="AS108" s="142">
        <v>0</v>
      </c>
      <c r="AT108" s="142">
        <v>-576044.80000000028</v>
      </c>
      <c r="AU108" s="142">
        <v>-776328.30000000028</v>
      </c>
      <c r="AV108" s="142">
        <v>-1072506.2000000002</v>
      </c>
      <c r="AW108" s="142">
        <v>-3.9391679800000001</v>
      </c>
      <c r="AX108" s="142">
        <v>-2.3283064365386963E-10</v>
      </c>
      <c r="AY108" s="142">
        <v>1072506.2</v>
      </c>
      <c r="AZ108" s="142">
        <v>628365.19999999995</v>
      </c>
      <c r="BA108" s="142">
        <v>444141</v>
      </c>
      <c r="BB108" s="142">
        <v>272267.19079900731</v>
      </c>
      <c r="BC108" s="142">
        <v>4788571</v>
      </c>
      <c r="BI108" s="140">
        <v>2014</v>
      </c>
      <c r="BJ108" s="140">
        <v>9</v>
      </c>
      <c r="BK108" s="140" t="s">
        <v>603</v>
      </c>
      <c r="BL108" s="147">
        <v>41883</v>
      </c>
      <c r="BM108" s="142">
        <v>352855.39999999991</v>
      </c>
      <c r="BN108" s="142">
        <v>352234.69999999972</v>
      </c>
      <c r="BO108" s="142">
        <v>328025.5</v>
      </c>
      <c r="BP108" s="142">
        <v>76699.599999999977</v>
      </c>
      <c r="BQ108" s="142">
        <v>13895.600000000006</v>
      </c>
      <c r="BR108" s="142">
        <v>397.70000000000027</v>
      </c>
      <c r="BS108" s="142">
        <v>48719.299999999988</v>
      </c>
      <c r="BT108" s="142">
        <v>13687</v>
      </c>
      <c r="BU108" s="142">
        <v>135020</v>
      </c>
      <c r="BV108" s="142">
        <v>50690.799999999988</v>
      </c>
      <c r="BW108" s="142">
        <v>1413.5</v>
      </c>
      <c r="BX108" s="142">
        <v>64201.599999999977</v>
      </c>
      <c r="BY108" s="142">
        <v>24209.199999999983</v>
      </c>
      <c r="BZ108" s="142">
        <v>4789.2999999999956</v>
      </c>
      <c r="CA108" s="142">
        <v>1654.6000000000004</v>
      </c>
      <c r="CB108" s="142">
        <v>17765.300000000003</v>
      </c>
      <c r="CC108" s="142">
        <v>620.70000000000005</v>
      </c>
      <c r="CD108" s="142">
        <v>479557.5</v>
      </c>
      <c r="CE108" s="142">
        <v>445758.70000000019</v>
      </c>
      <c r="CF108" s="142">
        <v>147190.80000000005</v>
      </c>
      <c r="CG108" s="142">
        <v>120365.69999999995</v>
      </c>
      <c r="CH108" s="142">
        <v>26825.100000000006</v>
      </c>
      <c r="CI108" s="142">
        <v>13966.599999999991</v>
      </c>
      <c r="CJ108" s="142">
        <v>174655.80000000005</v>
      </c>
      <c r="CK108" s="142">
        <v>56802.5</v>
      </c>
      <c r="CL108" s="142">
        <v>117632</v>
      </c>
      <c r="CM108" s="142">
        <v>221.30000000000018</v>
      </c>
      <c r="CN108" s="142">
        <v>0</v>
      </c>
      <c r="CO108" s="142">
        <v>109945.5</v>
      </c>
      <c r="CP108" s="142">
        <v>109237.40000000002</v>
      </c>
      <c r="CQ108" s="142">
        <v>708.09999999999854</v>
      </c>
      <c r="CR108" s="142">
        <v>33798.799999999988</v>
      </c>
      <c r="CS108" s="142">
        <v>4157.1000000000058</v>
      </c>
      <c r="CT108" s="142">
        <v>29641.699999999983</v>
      </c>
      <c r="CU108" s="142">
        <v>455.60000000000036</v>
      </c>
      <c r="CV108" s="142">
        <v>26786.399999999994</v>
      </c>
      <c r="CW108" s="142">
        <v>0</v>
      </c>
      <c r="CX108" s="142">
        <v>2399.6999999999971</v>
      </c>
      <c r="CY108" s="142">
        <v>0</v>
      </c>
      <c r="CZ108" s="142">
        <v>0</v>
      </c>
      <c r="DA108" s="142">
        <v>-16756.600000000093</v>
      </c>
      <c r="DB108" s="142">
        <v>-93524.000000000466</v>
      </c>
      <c r="DC108" s="142">
        <v>-126702.10000000009</v>
      </c>
      <c r="DD108" s="142">
        <v>-0.46535941999999997</v>
      </c>
      <c r="DE108" s="142">
        <v>-1.1641532182693481E-10</v>
      </c>
      <c r="DF108" s="142">
        <v>126702.09999999998</v>
      </c>
      <c r="DG108" s="142">
        <v>97494.099999999977</v>
      </c>
      <c r="DH108" s="142">
        <v>29208</v>
      </c>
    </row>
    <row r="109" spans="2:112" x14ac:dyDescent="0.25">
      <c r="B109" s="140">
        <v>2014</v>
      </c>
      <c r="C109" s="140">
        <v>10</v>
      </c>
      <c r="D109" s="140" t="s">
        <v>604</v>
      </c>
      <c r="E109" s="147">
        <v>41913</v>
      </c>
      <c r="F109" s="142">
        <v>2988353.2</v>
      </c>
      <c r="G109" s="142">
        <v>2986952</v>
      </c>
      <c r="H109" s="142">
        <v>2760164</v>
      </c>
      <c r="I109" s="142">
        <v>791116.2</v>
      </c>
      <c r="J109" s="142">
        <v>137716</v>
      </c>
      <c r="K109" s="142">
        <v>4115.8</v>
      </c>
      <c r="L109" s="142">
        <v>508368.2</v>
      </c>
      <c r="M109" s="142">
        <v>140916.20000000001</v>
      </c>
      <c r="N109" s="142">
        <v>828723.19999999995</v>
      </c>
      <c r="O109" s="142">
        <v>537024.9</v>
      </c>
      <c r="P109" s="142">
        <v>17705.2</v>
      </c>
      <c r="Q109" s="142">
        <v>585594.5</v>
      </c>
      <c r="R109" s="142">
        <v>226788</v>
      </c>
      <c r="S109" s="142">
        <v>49976.4</v>
      </c>
      <c r="T109" s="142">
        <v>16441.8</v>
      </c>
      <c r="U109" s="142">
        <v>160369.79999999999</v>
      </c>
      <c r="V109" s="142">
        <v>1401.2</v>
      </c>
      <c r="W109" s="142">
        <v>4187694.7</v>
      </c>
      <c r="X109" s="142">
        <v>3870488.2</v>
      </c>
      <c r="Y109" s="142">
        <v>1540930.3</v>
      </c>
      <c r="Z109" s="142">
        <v>1283291.2</v>
      </c>
      <c r="AA109" s="142">
        <v>257639.1</v>
      </c>
      <c r="AB109" s="142">
        <v>125202.4</v>
      </c>
      <c r="AC109" s="142">
        <v>1638357.5</v>
      </c>
      <c r="AD109" s="142">
        <v>556286.9</v>
      </c>
      <c r="AE109" s="142">
        <v>1067628.3999999999</v>
      </c>
      <c r="AF109" s="142">
        <v>4971.3999999999996</v>
      </c>
      <c r="AG109" s="142">
        <v>9470.7999999999993</v>
      </c>
      <c r="AH109" s="142">
        <v>565998</v>
      </c>
      <c r="AI109" s="142">
        <v>470593.2</v>
      </c>
      <c r="AJ109" s="142">
        <v>95404.800000000003</v>
      </c>
      <c r="AK109" s="142">
        <v>317206.5</v>
      </c>
      <c r="AL109" s="142">
        <v>45754.6</v>
      </c>
      <c r="AM109" s="142">
        <v>271451.90000000002</v>
      </c>
      <c r="AN109" s="142">
        <v>6993.6</v>
      </c>
      <c r="AO109" s="142">
        <v>213650.5</v>
      </c>
      <c r="AP109" s="142">
        <v>0</v>
      </c>
      <c r="AQ109" s="142">
        <v>50807.8</v>
      </c>
      <c r="AR109" s="142">
        <v>0</v>
      </c>
      <c r="AS109" s="142">
        <v>0</v>
      </c>
      <c r="AT109" s="142">
        <v>-633343.5</v>
      </c>
      <c r="AU109" s="142">
        <v>-883536.20000000019</v>
      </c>
      <c r="AV109" s="142">
        <v>-1199341.5</v>
      </c>
      <c r="AW109" s="142">
        <v>-4.4050166099999997</v>
      </c>
      <c r="AX109" s="142">
        <v>0.5</v>
      </c>
      <c r="AY109" s="142">
        <v>1199342</v>
      </c>
      <c r="AZ109" s="142">
        <v>752336</v>
      </c>
      <c r="BA109" s="142">
        <v>447006</v>
      </c>
      <c r="BB109" s="142">
        <v>272267.19129215728</v>
      </c>
      <c r="BC109" s="142">
        <v>4792617</v>
      </c>
      <c r="BI109" s="140">
        <v>2014</v>
      </c>
      <c r="BJ109" s="140">
        <v>10</v>
      </c>
      <c r="BK109" s="140" t="s">
        <v>604</v>
      </c>
      <c r="BL109" s="147">
        <v>41913</v>
      </c>
      <c r="BM109" s="142">
        <v>290471.70000000019</v>
      </c>
      <c r="BN109" s="142">
        <v>290471.70000000019</v>
      </c>
      <c r="BO109" s="142">
        <v>264871.60000000009</v>
      </c>
      <c r="BP109" s="142">
        <v>89697.79999999993</v>
      </c>
      <c r="BQ109" s="142">
        <v>16155.399999999994</v>
      </c>
      <c r="BR109" s="142">
        <v>455.5</v>
      </c>
      <c r="BS109" s="142">
        <v>56721.5</v>
      </c>
      <c r="BT109" s="142">
        <v>16365.400000000009</v>
      </c>
      <c r="BU109" s="142">
        <v>67396.699999999953</v>
      </c>
      <c r="BV109" s="142">
        <v>51048.800000000047</v>
      </c>
      <c r="BW109" s="142">
        <v>1523.4000000000015</v>
      </c>
      <c r="BX109" s="142">
        <v>55204.900000000023</v>
      </c>
      <c r="BY109" s="142">
        <v>25600.100000000006</v>
      </c>
      <c r="BZ109" s="142">
        <v>4991.7000000000044</v>
      </c>
      <c r="CA109" s="142">
        <v>618.59999999999854</v>
      </c>
      <c r="CB109" s="142">
        <v>19989.799999999988</v>
      </c>
      <c r="CC109" s="142">
        <v>0</v>
      </c>
      <c r="CD109" s="142">
        <v>417307</v>
      </c>
      <c r="CE109" s="142">
        <v>397679.60000000009</v>
      </c>
      <c r="CF109" s="142">
        <v>144460.10000000009</v>
      </c>
      <c r="CG109" s="142">
        <v>122027.5</v>
      </c>
      <c r="CH109" s="142">
        <v>22432.600000000006</v>
      </c>
      <c r="CI109" s="142">
        <v>14557.199999999997</v>
      </c>
      <c r="CJ109" s="142">
        <v>169125.69999999995</v>
      </c>
      <c r="CK109" s="142">
        <v>59775.800000000047</v>
      </c>
      <c r="CL109" s="142">
        <v>105256.69999999995</v>
      </c>
      <c r="CM109" s="142">
        <v>197.89999999999964</v>
      </c>
      <c r="CN109" s="142">
        <v>3895.2999999999993</v>
      </c>
      <c r="CO109" s="142">
        <v>69536.599999999977</v>
      </c>
      <c r="CP109" s="142">
        <v>34062.200000000012</v>
      </c>
      <c r="CQ109" s="142">
        <v>35474.400000000001</v>
      </c>
      <c r="CR109" s="142">
        <v>19627.400000000023</v>
      </c>
      <c r="CS109" s="142">
        <v>5161.7999999999956</v>
      </c>
      <c r="CT109" s="142">
        <v>14465.600000000035</v>
      </c>
      <c r="CU109" s="142">
        <v>538.60000000000036</v>
      </c>
      <c r="CV109" s="142">
        <v>12176.700000000012</v>
      </c>
      <c r="CW109" s="142">
        <v>0</v>
      </c>
      <c r="CX109" s="142">
        <v>1750.3000000000029</v>
      </c>
      <c r="CY109" s="142">
        <v>0</v>
      </c>
      <c r="CZ109" s="142">
        <v>0</v>
      </c>
      <c r="DA109" s="142">
        <v>-57298.699999999721</v>
      </c>
      <c r="DB109" s="142">
        <v>-107207.89999999991</v>
      </c>
      <c r="DC109" s="142">
        <v>-126835.29999999981</v>
      </c>
      <c r="DD109" s="142">
        <v>-0.46584862999999954</v>
      </c>
      <c r="DE109" s="142">
        <v>0.50000000023283064</v>
      </c>
      <c r="DF109" s="142">
        <v>126835.80000000005</v>
      </c>
      <c r="DG109" s="142">
        <v>123970.80000000005</v>
      </c>
      <c r="DH109" s="142">
        <v>2865</v>
      </c>
    </row>
    <row r="110" spans="2:112" x14ac:dyDescent="0.25">
      <c r="B110" s="140">
        <v>2014</v>
      </c>
      <c r="C110" s="140">
        <v>11</v>
      </c>
      <c r="D110" s="140" t="s">
        <v>605</v>
      </c>
      <c r="E110" s="147">
        <v>41944</v>
      </c>
      <c r="F110" s="142">
        <v>3260953.1</v>
      </c>
      <c r="G110" s="142">
        <v>3259551.9</v>
      </c>
      <c r="H110" s="142">
        <v>3016989.9</v>
      </c>
      <c r="I110" s="142">
        <v>883209.79999999993</v>
      </c>
      <c r="J110" s="142">
        <v>154016.4</v>
      </c>
      <c r="K110" s="142">
        <v>4489.1000000000004</v>
      </c>
      <c r="L110" s="142">
        <v>565458.19999999995</v>
      </c>
      <c r="M110" s="142">
        <v>159246.1</v>
      </c>
      <c r="N110" s="142">
        <v>886964.1</v>
      </c>
      <c r="O110" s="142">
        <v>585816.30000000005</v>
      </c>
      <c r="P110" s="142">
        <v>19397.099999999999</v>
      </c>
      <c r="Q110" s="142">
        <v>641602.6</v>
      </c>
      <c r="R110" s="142">
        <v>242562</v>
      </c>
      <c r="S110" s="142">
        <v>54882.2</v>
      </c>
      <c r="T110" s="142">
        <v>18812.099999999999</v>
      </c>
      <c r="U110" s="142">
        <v>168867.7</v>
      </c>
      <c r="V110" s="142">
        <v>1401.2</v>
      </c>
      <c r="W110" s="142">
        <v>4612678</v>
      </c>
      <c r="X110" s="142">
        <v>4244158.2</v>
      </c>
      <c r="Y110" s="142">
        <v>1696267.6</v>
      </c>
      <c r="Z110" s="142">
        <v>1404432.3</v>
      </c>
      <c r="AA110" s="142">
        <v>291835.3</v>
      </c>
      <c r="AB110" s="142">
        <v>144488.20000000001</v>
      </c>
      <c r="AC110" s="142">
        <v>1812769.6</v>
      </c>
      <c r="AD110" s="142">
        <v>619449.4</v>
      </c>
      <c r="AE110" s="142">
        <v>1178688.8999999999</v>
      </c>
      <c r="AF110" s="142">
        <v>5160.5</v>
      </c>
      <c r="AG110" s="142">
        <v>9470.7999999999993</v>
      </c>
      <c r="AH110" s="142">
        <v>590632.80000000005</v>
      </c>
      <c r="AI110" s="142">
        <v>495060.1</v>
      </c>
      <c r="AJ110" s="142">
        <v>95572.7</v>
      </c>
      <c r="AK110" s="142">
        <v>368519.8</v>
      </c>
      <c r="AL110" s="142">
        <v>57485.9</v>
      </c>
      <c r="AM110" s="142">
        <v>311033.90000000002</v>
      </c>
      <c r="AN110" s="142">
        <v>9440.2999999999993</v>
      </c>
      <c r="AO110" s="142">
        <v>239629.2</v>
      </c>
      <c r="AP110" s="142">
        <v>0</v>
      </c>
      <c r="AQ110" s="142">
        <v>61964.4</v>
      </c>
      <c r="AR110" s="142">
        <v>0</v>
      </c>
      <c r="AS110" s="142">
        <v>0</v>
      </c>
      <c r="AT110" s="142">
        <v>-761092.10000000009</v>
      </c>
      <c r="AU110" s="142">
        <v>-984606.30000000028</v>
      </c>
      <c r="AV110" s="142">
        <v>-1351724.9</v>
      </c>
      <c r="AW110" s="142">
        <v>-4.9646999100000002</v>
      </c>
      <c r="AX110" s="142">
        <v>0.10000000009313226</v>
      </c>
      <c r="AY110" s="142">
        <v>1351725</v>
      </c>
      <c r="AZ110" s="142">
        <v>903238.7</v>
      </c>
      <c r="BA110" s="142">
        <v>448486.3</v>
      </c>
      <c r="BB110" s="142">
        <v>272267.19127118395</v>
      </c>
      <c r="BC110" s="142">
        <v>4796289</v>
      </c>
      <c r="BE110" s="150">
        <v>5676621.8897815365</v>
      </c>
      <c r="BI110" s="140">
        <v>2014</v>
      </c>
      <c r="BJ110" s="140">
        <v>11</v>
      </c>
      <c r="BK110" s="140" t="s">
        <v>605</v>
      </c>
      <c r="BL110" s="147">
        <v>41944</v>
      </c>
      <c r="BM110" s="142">
        <v>272599.89999999991</v>
      </c>
      <c r="BN110" s="142">
        <v>272599.89999999991</v>
      </c>
      <c r="BO110" s="142">
        <v>256825.89999999991</v>
      </c>
      <c r="BP110" s="142">
        <v>92093.599999999977</v>
      </c>
      <c r="BQ110" s="142">
        <v>16300.399999999994</v>
      </c>
      <c r="BR110" s="142">
        <v>373.30000000000018</v>
      </c>
      <c r="BS110" s="142">
        <v>57089.999999999942</v>
      </c>
      <c r="BT110" s="142">
        <v>18329.899999999994</v>
      </c>
      <c r="BU110" s="142">
        <v>58240.900000000023</v>
      </c>
      <c r="BV110" s="142">
        <v>48791.400000000023</v>
      </c>
      <c r="BW110" s="142">
        <v>1691.8999999999978</v>
      </c>
      <c r="BX110" s="142">
        <v>56008.099999999977</v>
      </c>
      <c r="BY110" s="142">
        <v>15774</v>
      </c>
      <c r="BZ110" s="142">
        <v>4905.7999999999956</v>
      </c>
      <c r="CA110" s="142">
        <v>2370.2999999999993</v>
      </c>
      <c r="CB110" s="142">
        <v>8497.9000000000233</v>
      </c>
      <c r="CC110" s="142">
        <v>0</v>
      </c>
      <c r="CD110" s="142">
        <v>424983.29999999981</v>
      </c>
      <c r="CE110" s="142">
        <v>373670</v>
      </c>
      <c r="CF110" s="142">
        <v>155337.30000000005</v>
      </c>
      <c r="CG110" s="142">
        <v>121141.10000000009</v>
      </c>
      <c r="CH110" s="142">
        <v>34196.199999999983</v>
      </c>
      <c r="CI110" s="142">
        <v>19285.800000000017</v>
      </c>
      <c r="CJ110" s="142">
        <v>174412.10000000009</v>
      </c>
      <c r="CK110" s="142">
        <v>63162.5</v>
      </c>
      <c r="CL110" s="142">
        <v>111060.5</v>
      </c>
      <c r="CM110" s="142">
        <v>189.10000000000036</v>
      </c>
      <c r="CN110" s="142">
        <v>0</v>
      </c>
      <c r="CO110" s="142">
        <v>24634.800000000047</v>
      </c>
      <c r="CP110" s="142">
        <v>24466.899999999965</v>
      </c>
      <c r="CQ110" s="142">
        <v>167.89999999999418</v>
      </c>
      <c r="CR110" s="142">
        <v>51313.299999999988</v>
      </c>
      <c r="CS110" s="142">
        <v>11731.300000000003</v>
      </c>
      <c r="CT110" s="142">
        <v>39582</v>
      </c>
      <c r="CU110" s="142">
        <v>2446.6999999999989</v>
      </c>
      <c r="CV110" s="142">
        <v>25978.700000000012</v>
      </c>
      <c r="CW110" s="142">
        <v>0</v>
      </c>
      <c r="CX110" s="142">
        <v>11156.599999999999</v>
      </c>
      <c r="CY110" s="142">
        <v>0</v>
      </c>
      <c r="CZ110" s="142">
        <v>0</v>
      </c>
      <c r="DA110" s="142">
        <v>-127748.60000000009</v>
      </c>
      <c r="DB110" s="142">
        <v>-101070.10000000009</v>
      </c>
      <c r="DC110" s="142">
        <v>-152383.39999999991</v>
      </c>
      <c r="DD110" s="142">
        <v>-0.55968330000000055</v>
      </c>
      <c r="DE110" s="142">
        <v>-0.39999999990686774</v>
      </c>
      <c r="DF110" s="142">
        <v>152383</v>
      </c>
      <c r="DG110" s="142">
        <v>150902.69999999995</v>
      </c>
      <c r="DH110" s="142">
        <v>1480.2999999999884</v>
      </c>
    </row>
    <row r="111" spans="2:112" x14ac:dyDescent="0.25">
      <c r="B111" s="140">
        <v>2014</v>
      </c>
      <c r="C111" s="140">
        <v>12</v>
      </c>
      <c r="D111" s="140" t="s">
        <v>606</v>
      </c>
      <c r="E111" s="147">
        <v>41974</v>
      </c>
      <c r="F111" s="142">
        <v>3799979.6</v>
      </c>
      <c r="G111" s="142">
        <v>3797519.6</v>
      </c>
      <c r="H111" s="142">
        <v>3522442.5</v>
      </c>
      <c r="I111" s="142">
        <v>965046.5</v>
      </c>
      <c r="J111" s="142">
        <v>169119.9</v>
      </c>
      <c r="K111" s="142">
        <v>4853.3</v>
      </c>
      <c r="L111" s="142">
        <v>616854.5</v>
      </c>
      <c r="M111" s="142">
        <v>174218.8</v>
      </c>
      <c r="N111" s="142">
        <v>1091470.1000000001</v>
      </c>
      <c r="O111" s="142">
        <v>649943</v>
      </c>
      <c r="P111" s="142">
        <v>21619</v>
      </c>
      <c r="Q111" s="142">
        <v>794363.9</v>
      </c>
      <c r="R111" s="142">
        <v>275077.09999999998</v>
      </c>
      <c r="S111" s="142">
        <v>59906.8</v>
      </c>
      <c r="T111" s="142">
        <v>27148.400000000001</v>
      </c>
      <c r="U111" s="142">
        <v>188021.9</v>
      </c>
      <c r="V111" s="142">
        <v>2460</v>
      </c>
      <c r="W111" s="142">
        <v>5326977.7</v>
      </c>
      <c r="X111" s="142">
        <v>4861110.0999999996</v>
      </c>
      <c r="Y111" s="142">
        <v>1968532.7</v>
      </c>
      <c r="Z111" s="142">
        <v>1649735.5</v>
      </c>
      <c r="AA111" s="142">
        <v>318797.2</v>
      </c>
      <c r="AB111" s="142">
        <v>179745.8</v>
      </c>
      <c r="AC111" s="142">
        <v>2016752</v>
      </c>
      <c r="AD111" s="142">
        <v>726806.6</v>
      </c>
      <c r="AE111" s="142">
        <v>1272911.8</v>
      </c>
      <c r="AF111" s="142">
        <v>5946.1</v>
      </c>
      <c r="AG111" s="142">
        <v>11087.5</v>
      </c>
      <c r="AH111" s="142">
        <v>696079.6</v>
      </c>
      <c r="AI111" s="142">
        <v>600095.9</v>
      </c>
      <c r="AJ111" s="142">
        <v>95983.7</v>
      </c>
      <c r="AK111" s="142">
        <v>464667.98248943995</v>
      </c>
      <c r="AL111" s="142">
        <v>86790.960234379992</v>
      </c>
      <c r="AM111" s="142">
        <v>377877.02225505997</v>
      </c>
      <c r="AN111" s="142">
        <v>16202.459345110001</v>
      </c>
      <c r="AO111" s="142">
        <v>288854.17975233996</v>
      </c>
      <c r="AP111" s="142">
        <v>0</v>
      </c>
      <c r="AQ111" s="142">
        <v>72820.383157610006</v>
      </c>
      <c r="AR111" s="142">
        <v>0</v>
      </c>
      <c r="AS111" s="142">
        <v>1199.5</v>
      </c>
      <c r="AT111" s="142">
        <v>-830918.50000000047</v>
      </c>
      <c r="AU111" s="142">
        <v>-1063590.4999999995</v>
      </c>
      <c r="AV111" s="142">
        <v>-1526998.1</v>
      </c>
      <c r="AW111" s="142">
        <v>-5.6084543099999999</v>
      </c>
      <c r="AX111" s="142">
        <v>1142.5999999998603</v>
      </c>
      <c r="AY111" s="142">
        <v>1528140.7</v>
      </c>
      <c r="AZ111" s="142">
        <v>1038619.1</v>
      </c>
      <c r="BA111" s="142">
        <v>489521.6</v>
      </c>
      <c r="BB111" s="142">
        <v>272267.1908510208</v>
      </c>
      <c r="BC111" s="142">
        <v>4803210</v>
      </c>
      <c r="BI111" s="140">
        <v>2014</v>
      </c>
      <c r="BJ111" s="140">
        <v>12</v>
      </c>
      <c r="BK111" s="140" t="s">
        <v>606</v>
      </c>
      <c r="BL111" s="147">
        <v>41974</v>
      </c>
      <c r="BM111" s="142">
        <v>539026.5</v>
      </c>
      <c r="BN111" s="142">
        <v>537967.70000000019</v>
      </c>
      <c r="BO111" s="142">
        <v>505452.60000000009</v>
      </c>
      <c r="BP111" s="142">
        <v>81836.70000000007</v>
      </c>
      <c r="BQ111" s="142">
        <v>15103.5</v>
      </c>
      <c r="BR111" s="142">
        <v>364.19999999999982</v>
      </c>
      <c r="BS111" s="142">
        <v>51396.300000000047</v>
      </c>
      <c r="BT111" s="142">
        <v>14972.699999999983</v>
      </c>
      <c r="BU111" s="142">
        <v>204506.00000000012</v>
      </c>
      <c r="BV111" s="142">
        <v>64126.699999999953</v>
      </c>
      <c r="BW111" s="142">
        <v>2221.9000000000015</v>
      </c>
      <c r="BX111" s="142">
        <v>152761.30000000005</v>
      </c>
      <c r="BY111" s="142">
        <v>32515.099999999977</v>
      </c>
      <c r="BZ111" s="142">
        <v>5024.6000000000058</v>
      </c>
      <c r="CA111" s="142">
        <v>8336.3000000000029</v>
      </c>
      <c r="CB111" s="142">
        <v>19154.199999999983</v>
      </c>
      <c r="CC111" s="142">
        <v>1058.8</v>
      </c>
      <c r="CD111" s="142">
        <v>714299.70000000019</v>
      </c>
      <c r="CE111" s="142">
        <v>616951.89999999944</v>
      </c>
      <c r="CF111" s="142">
        <v>272265.09999999986</v>
      </c>
      <c r="CG111" s="142">
        <v>245303.19999999995</v>
      </c>
      <c r="CH111" s="142">
        <v>26961.900000000023</v>
      </c>
      <c r="CI111" s="142">
        <v>35257.599999999977</v>
      </c>
      <c r="CJ111" s="142">
        <v>203982.39999999991</v>
      </c>
      <c r="CK111" s="142">
        <v>107357.19999999995</v>
      </c>
      <c r="CL111" s="142">
        <v>94222.90000000014</v>
      </c>
      <c r="CM111" s="142">
        <v>785.60000000000036</v>
      </c>
      <c r="CN111" s="142">
        <v>1616.7000000000007</v>
      </c>
      <c r="CO111" s="142">
        <v>105446.79999999993</v>
      </c>
      <c r="CP111" s="142">
        <v>105035.80000000005</v>
      </c>
      <c r="CQ111" s="142">
        <v>411</v>
      </c>
      <c r="CR111" s="142">
        <v>96148.182489439962</v>
      </c>
      <c r="CS111" s="142">
        <v>29305.060234379991</v>
      </c>
      <c r="CT111" s="142">
        <v>66843.122255059949</v>
      </c>
      <c r="CU111" s="142">
        <v>6762.1593451100016</v>
      </c>
      <c r="CV111" s="142">
        <v>49224.979752339947</v>
      </c>
      <c r="CW111" s="142">
        <v>0</v>
      </c>
      <c r="CX111" s="142">
        <v>10855.983157610004</v>
      </c>
      <c r="CY111" s="142">
        <v>0</v>
      </c>
      <c r="CZ111" s="142">
        <v>1199.5</v>
      </c>
      <c r="DA111" s="142">
        <v>-69826.400000000373</v>
      </c>
      <c r="DB111" s="142">
        <v>-78984.199999999255</v>
      </c>
      <c r="DC111" s="142">
        <v>-175273.20000000019</v>
      </c>
      <c r="DD111" s="142">
        <v>-0.64375439999999973</v>
      </c>
      <c r="DE111" s="142">
        <v>1142.4999999997672</v>
      </c>
      <c r="DF111" s="142">
        <v>176415.69999999995</v>
      </c>
      <c r="DG111" s="142">
        <v>135380.40000000002</v>
      </c>
      <c r="DH111" s="142">
        <v>41035.299999999988</v>
      </c>
    </row>
    <row r="112" spans="2:112" x14ac:dyDescent="0.25">
      <c r="B112" s="140">
        <v>2015</v>
      </c>
      <c r="C112" s="140">
        <v>1</v>
      </c>
      <c r="D112" s="140" t="s">
        <v>607</v>
      </c>
      <c r="E112" s="147">
        <v>42005</v>
      </c>
      <c r="F112" s="142">
        <v>303412.8</v>
      </c>
      <c r="G112" s="142">
        <v>303412.8</v>
      </c>
      <c r="H112" s="142">
        <v>295184.59999999998</v>
      </c>
      <c r="I112" s="142">
        <v>73096.7</v>
      </c>
      <c r="J112" s="142">
        <v>12541.6</v>
      </c>
      <c r="K112" s="142">
        <v>355.4</v>
      </c>
      <c r="L112" s="142">
        <v>46672.7</v>
      </c>
      <c r="M112" s="142">
        <v>13527</v>
      </c>
      <c r="N112" s="142">
        <v>62483.7</v>
      </c>
      <c r="O112" s="142">
        <v>68038.2</v>
      </c>
      <c r="P112" s="142">
        <v>3008.6</v>
      </c>
      <c r="Q112" s="142">
        <v>88557.4</v>
      </c>
      <c r="R112" s="142">
        <v>8228.2000000000007</v>
      </c>
      <c r="S112" s="142">
        <v>6117.1</v>
      </c>
      <c r="T112" s="142">
        <v>1842</v>
      </c>
      <c r="U112" s="142">
        <v>269.10000000000002</v>
      </c>
      <c r="V112" s="142">
        <v>0</v>
      </c>
      <c r="W112" s="142">
        <v>525993.9</v>
      </c>
      <c r="X112" s="142">
        <v>509991.6</v>
      </c>
      <c r="Y112" s="142">
        <v>251426.8</v>
      </c>
      <c r="Z112" s="142">
        <v>229658.7</v>
      </c>
      <c r="AA112" s="142">
        <v>21768.1</v>
      </c>
      <c r="AB112" s="142">
        <v>4004.1</v>
      </c>
      <c r="AC112" s="142">
        <v>192559.9</v>
      </c>
      <c r="AD112" s="142">
        <v>53208</v>
      </c>
      <c r="AE112" s="142">
        <v>138745.9</v>
      </c>
      <c r="AF112" s="142">
        <v>606</v>
      </c>
      <c r="AG112" s="142">
        <v>0</v>
      </c>
      <c r="AH112" s="142">
        <v>62000.800000000003</v>
      </c>
      <c r="AI112" s="142">
        <v>43446.3</v>
      </c>
      <c r="AJ112" s="142">
        <v>18554.5</v>
      </c>
      <c r="AK112" s="142">
        <v>16002.3</v>
      </c>
      <c r="AL112" s="142">
        <v>2044.1</v>
      </c>
      <c r="AM112" s="142">
        <v>13958.2</v>
      </c>
      <c r="AN112" s="142">
        <v>0</v>
      </c>
      <c r="AO112" s="142">
        <v>3116.5</v>
      </c>
      <c r="AP112" s="142">
        <v>0</v>
      </c>
      <c r="AQ112" s="142">
        <v>10841.7</v>
      </c>
      <c r="AR112" s="142">
        <v>0</v>
      </c>
      <c r="AS112" s="142">
        <v>0</v>
      </c>
      <c r="AT112" s="142">
        <v>-160580.30000000005</v>
      </c>
      <c r="AU112" s="142">
        <v>-206578.8</v>
      </c>
      <c r="AV112" s="142">
        <v>-222581.10000000003</v>
      </c>
      <c r="AW112" s="142">
        <v>-0.76014599999999999</v>
      </c>
      <c r="AX112" s="142">
        <v>9.9999999976716936E-2</v>
      </c>
      <c r="AY112" s="142">
        <v>222581.2</v>
      </c>
      <c r="AZ112" s="142">
        <v>225472.6</v>
      </c>
      <c r="BA112" s="142">
        <v>-2891.4</v>
      </c>
      <c r="BB112" s="142">
        <v>292813.61738402891</v>
      </c>
      <c r="BC112" s="142">
        <v>4807263</v>
      </c>
      <c r="BI112" s="140">
        <v>2015</v>
      </c>
      <c r="BJ112" s="140">
        <v>1</v>
      </c>
      <c r="BK112" s="140" t="s">
        <v>607</v>
      </c>
      <c r="BL112" s="147">
        <v>42005</v>
      </c>
      <c r="BM112" s="142">
        <v>303412.8</v>
      </c>
      <c r="BN112" s="142">
        <v>303412.8</v>
      </c>
      <c r="BO112" s="142">
        <v>295184.59999999998</v>
      </c>
      <c r="BP112" s="142">
        <v>73096.7</v>
      </c>
      <c r="BQ112" s="142">
        <v>12541.6</v>
      </c>
      <c r="BR112" s="142">
        <v>355.4</v>
      </c>
      <c r="BS112" s="142">
        <v>46672.7</v>
      </c>
      <c r="BT112" s="142">
        <v>13527</v>
      </c>
      <c r="BU112" s="142">
        <v>62483.7</v>
      </c>
      <c r="BV112" s="142">
        <v>68038.2</v>
      </c>
      <c r="BW112" s="142">
        <v>3008.6</v>
      </c>
      <c r="BX112" s="142">
        <v>88557.4</v>
      </c>
      <c r="BY112" s="142">
        <v>8228.2000000000007</v>
      </c>
      <c r="BZ112" s="142">
        <v>6117.1</v>
      </c>
      <c r="CA112" s="142">
        <v>1842</v>
      </c>
      <c r="CB112" s="142">
        <v>269.10000000000002</v>
      </c>
      <c r="CC112" s="142">
        <v>0</v>
      </c>
      <c r="CD112" s="142">
        <v>525993.9</v>
      </c>
      <c r="CE112" s="142">
        <v>509991.6</v>
      </c>
      <c r="CF112" s="142">
        <v>251426.8</v>
      </c>
      <c r="CG112" s="142">
        <v>229658.7</v>
      </c>
      <c r="CH112" s="142">
        <v>21768.1</v>
      </c>
      <c r="CI112" s="142">
        <v>4004.1</v>
      </c>
      <c r="CJ112" s="142">
        <v>192559.9</v>
      </c>
      <c r="CK112" s="142">
        <v>53208</v>
      </c>
      <c r="CL112" s="142">
        <v>138745.9</v>
      </c>
      <c r="CM112" s="142">
        <v>606</v>
      </c>
      <c r="CN112" s="142">
        <v>0</v>
      </c>
      <c r="CO112" s="142">
        <v>62000.800000000003</v>
      </c>
      <c r="CP112" s="142">
        <v>43446.3</v>
      </c>
      <c r="CQ112" s="142">
        <v>18554.5</v>
      </c>
      <c r="CR112" s="142">
        <v>16002.3</v>
      </c>
      <c r="CS112" s="142">
        <v>2044.1</v>
      </c>
      <c r="CT112" s="142">
        <v>13958.2</v>
      </c>
      <c r="CU112" s="142">
        <v>0</v>
      </c>
      <c r="CV112" s="142">
        <v>3116.5</v>
      </c>
      <c r="CW112" s="142">
        <v>0</v>
      </c>
      <c r="CX112" s="142">
        <v>10841.7</v>
      </c>
      <c r="CY112" s="142">
        <v>0</v>
      </c>
      <c r="CZ112" s="142">
        <v>0</v>
      </c>
      <c r="DA112" s="142">
        <v>-160580.30000000005</v>
      </c>
      <c r="DB112" s="142">
        <v>-206578.8</v>
      </c>
      <c r="DC112" s="142">
        <v>-222581.10000000003</v>
      </c>
      <c r="DD112" s="142">
        <v>-0.76014599999999999</v>
      </c>
      <c r="DE112" s="142">
        <v>9.9999999976716936E-2</v>
      </c>
      <c r="DF112" s="142">
        <v>222581.2</v>
      </c>
      <c r="DG112" s="142">
        <v>225472.6</v>
      </c>
      <c r="DH112" s="142">
        <v>-2891.4</v>
      </c>
    </row>
    <row r="113" spans="2:112" x14ac:dyDescent="0.25">
      <c r="B113" s="140">
        <v>2015</v>
      </c>
      <c r="C113" s="140">
        <v>2</v>
      </c>
      <c r="D113" s="140" t="s">
        <v>608</v>
      </c>
      <c r="E113" s="147">
        <v>42036</v>
      </c>
      <c r="F113" s="142">
        <v>582373.6</v>
      </c>
      <c r="G113" s="142">
        <v>582304.30000000005</v>
      </c>
      <c r="H113" s="142">
        <v>550744.80000000005</v>
      </c>
      <c r="I113" s="142">
        <v>144886.69999999998</v>
      </c>
      <c r="J113" s="142">
        <v>24795.4</v>
      </c>
      <c r="K113" s="142">
        <v>652.5</v>
      </c>
      <c r="L113" s="142">
        <v>92293.5</v>
      </c>
      <c r="M113" s="142">
        <v>27145.3</v>
      </c>
      <c r="N113" s="142">
        <v>112107.4</v>
      </c>
      <c r="O113" s="142">
        <v>128333.3</v>
      </c>
      <c r="P113" s="142">
        <v>4054.7</v>
      </c>
      <c r="Q113" s="142">
        <v>161362.70000000001</v>
      </c>
      <c r="R113" s="142">
        <v>31559.5</v>
      </c>
      <c r="S113" s="142">
        <v>11106.7</v>
      </c>
      <c r="T113" s="142">
        <v>3263.2</v>
      </c>
      <c r="U113" s="142">
        <v>17189.599999999999</v>
      </c>
      <c r="V113" s="142">
        <v>69.3</v>
      </c>
      <c r="W113" s="142">
        <v>871244.2</v>
      </c>
      <c r="X113" s="142">
        <v>843363.6</v>
      </c>
      <c r="Y113" s="142">
        <v>395541.7</v>
      </c>
      <c r="Z113" s="142">
        <v>346312.2</v>
      </c>
      <c r="AA113" s="142">
        <v>49229.5</v>
      </c>
      <c r="AB113" s="142">
        <v>13948.6</v>
      </c>
      <c r="AC113" s="142">
        <v>361853.6</v>
      </c>
      <c r="AD113" s="142">
        <v>111657</v>
      </c>
      <c r="AE113" s="142">
        <v>248935.3</v>
      </c>
      <c r="AF113" s="142">
        <v>1261.3</v>
      </c>
      <c r="AG113" s="142">
        <v>0</v>
      </c>
      <c r="AH113" s="142">
        <v>72019.7</v>
      </c>
      <c r="AI113" s="142">
        <v>52604</v>
      </c>
      <c r="AJ113" s="142">
        <v>19415.7</v>
      </c>
      <c r="AK113" s="142">
        <v>26251.200000000001</v>
      </c>
      <c r="AL113" s="142">
        <v>5219.7</v>
      </c>
      <c r="AM113" s="142">
        <v>21031.5</v>
      </c>
      <c r="AN113" s="142">
        <v>1609.6</v>
      </c>
      <c r="AO113" s="142">
        <v>8559.2999999999993</v>
      </c>
      <c r="AP113" s="142">
        <v>0</v>
      </c>
      <c r="AQ113" s="142">
        <v>10862.6</v>
      </c>
      <c r="AR113" s="142">
        <v>0</v>
      </c>
      <c r="AS113" s="142">
        <v>1629.4</v>
      </c>
      <c r="AT113" s="142">
        <v>-216850.90000000002</v>
      </c>
      <c r="AU113" s="142">
        <v>-261059.29999999993</v>
      </c>
      <c r="AV113" s="142">
        <v>-288870.59999999998</v>
      </c>
      <c r="AW113" s="142">
        <v>-0.98653402999999995</v>
      </c>
      <c r="AX113" s="142">
        <v>0.20000000001164153</v>
      </c>
      <c r="AY113" s="142">
        <v>288870.8</v>
      </c>
      <c r="AZ113" s="142">
        <v>287665.2</v>
      </c>
      <c r="BA113" s="142">
        <v>1205.5999999999999</v>
      </c>
      <c r="BB113" s="142">
        <v>292813.61941462877</v>
      </c>
      <c r="BC113" s="142">
        <v>4812625</v>
      </c>
      <c r="BI113" s="140">
        <v>2015</v>
      </c>
      <c r="BJ113" s="140">
        <v>2</v>
      </c>
      <c r="BK113" s="140" t="s">
        <v>608</v>
      </c>
      <c r="BL113" s="147">
        <v>42036</v>
      </c>
      <c r="BM113" s="142">
        <v>278960.8</v>
      </c>
      <c r="BN113" s="142">
        <v>278891.50000000006</v>
      </c>
      <c r="BO113" s="142">
        <v>255560.20000000007</v>
      </c>
      <c r="BP113" s="142">
        <v>71789.999999999985</v>
      </c>
      <c r="BQ113" s="142">
        <v>12253.800000000001</v>
      </c>
      <c r="BR113" s="142">
        <v>297.10000000000002</v>
      </c>
      <c r="BS113" s="142">
        <v>45620.800000000003</v>
      </c>
      <c r="BT113" s="142">
        <v>13618.3</v>
      </c>
      <c r="BU113" s="142">
        <v>49623.7</v>
      </c>
      <c r="BV113" s="142">
        <v>60295.100000000006</v>
      </c>
      <c r="BW113" s="142">
        <v>1046.0999999999999</v>
      </c>
      <c r="BX113" s="142">
        <v>72805.300000000017</v>
      </c>
      <c r="BY113" s="142">
        <v>23331.3</v>
      </c>
      <c r="BZ113" s="142">
        <v>4989.6000000000004</v>
      </c>
      <c r="CA113" s="142">
        <v>1421.1999999999998</v>
      </c>
      <c r="CB113" s="142">
        <v>16920.5</v>
      </c>
      <c r="CC113" s="142">
        <v>69.3</v>
      </c>
      <c r="CD113" s="142">
        <v>345250.29999999993</v>
      </c>
      <c r="CE113" s="142">
        <v>333372</v>
      </c>
      <c r="CF113" s="142">
        <v>144114.90000000002</v>
      </c>
      <c r="CG113" s="142">
        <v>116653.5</v>
      </c>
      <c r="CH113" s="142">
        <v>27461.4</v>
      </c>
      <c r="CI113" s="142">
        <v>9944.5</v>
      </c>
      <c r="CJ113" s="142">
        <v>169293.69999999998</v>
      </c>
      <c r="CK113" s="142">
        <v>58449</v>
      </c>
      <c r="CL113" s="142">
        <v>110189.4</v>
      </c>
      <c r="CM113" s="142">
        <v>655.29999999999995</v>
      </c>
      <c r="CN113" s="142">
        <v>0</v>
      </c>
      <c r="CO113" s="142">
        <v>10018.899999999994</v>
      </c>
      <c r="CP113" s="142">
        <v>9157.6999999999971</v>
      </c>
      <c r="CQ113" s="142">
        <v>861.20000000000073</v>
      </c>
      <c r="CR113" s="142">
        <v>10248.900000000001</v>
      </c>
      <c r="CS113" s="142">
        <v>3175.6</v>
      </c>
      <c r="CT113" s="142">
        <v>7073.2999999999993</v>
      </c>
      <c r="CU113" s="142">
        <v>1609.6</v>
      </c>
      <c r="CV113" s="142">
        <v>5442.7999999999993</v>
      </c>
      <c r="CW113" s="142">
        <v>0</v>
      </c>
      <c r="CX113" s="142">
        <v>20.899999999999636</v>
      </c>
      <c r="CY113" s="142">
        <v>0</v>
      </c>
      <c r="CZ113" s="142">
        <v>1629.4</v>
      </c>
      <c r="DA113" s="142">
        <v>-56270.599999999977</v>
      </c>
      <c r="DB113" s="142">
        <v>-54480.499999999942</v>
      </c>
      <c r="DC113" s="142">
        <v>-66289.499999999942</v>
      </c>
      <c r="DD113" s="142">
        <v>-0.22638802999999996</v>
      </c>
      <c r="DE113" s="142">
        <v>0.1000000000349246</v>
      </c>
      <c r="DF113" s="142">
        <v>66289.599999999977</v>
      </c>
      <c r="DG113" s="142">
        <v>62192.600000000006</v>
      </c>
      <c r="DH113" s="142">
        <v>4097</v>
      </c>
    </row>
    <row r="114" spans="2:112" x14ac:dyDescent="0.25">
      <c r="B114" s="140">
        <v>2015</v>
      </c>
      <c r="C114" s="140">
        <v>3</v>
      </c>
      <c r="D114" s="140" t="s">
        <v>609</v>
      </c>
      <c r="E114" s="147">
        <v>42064</v>
      </c>
      <c r="F114" s="142">
        <v>1003344.7</v>
      </c>
      <c r="G114" s="142">
        <v>1003275.4</v>
      </c>
      <c r="H114" s="142">
        <v>947056.8</v>
      </c>
      <c r="I114" s="142">
        <v>230760.40000000002</v>
      </c>
      <c r="J114" s="142">
        <v>38844.9</v>
      </c>
      <c r="K114" s="142">
        <v>1017.1</v>
      </c>
      <c r="L114" s="142">
        <v>145366.6</v>
      </c>
      <c r="M114" s="142">
        <v>45531.8</v>
      </c>
      <c r="N114" s="142">
        <v>300501.40000000002</v>
      </c>
      <c r="O114" s="142">
        <v>188636.1</v>
      </c>
      <c r="P114" s="142">
        <v>5370</v>
      </c>
      <c r="Q114" s="142">
        <v>221788.9</v>
      </c>
      <c r="R114" s="142">
        <v>56218.600000000006</v>
      </c>
      <c r="S114" s="142">
        <v>16867.400000000001</v>
      </c>
      <c r="T114" s="142">
        <v>5033.8999999999996</v>
      </c>
      <c r="U114" s="142">
        <v>34317.300000000003</v>
      </c>
      <c r="V114" s="142">
        <v>69.3</v>
      </c>
      <c r="W114" s="142">
        <v>1446771.7</v>
      </c>
      <c r="X114" s="142">
        <v>1337602.7</v>
      </c>
      <c r="Y114" s="142">
        <v>571512.4</v>
      </c>
      <c r="Z114" s="142">
        <v>473954.5</v>
      </c>
      <c r="AA114" s="142">
        <v>97557.9</v>
      </c>
      <c r="AB114" s="142">
        <v>33907.599999999999</v>
      </c>
      <c r="AC114" s="142">
        <v>539723.80000000005</v>
      </c>
      <c r="AD114" s="142">
        <v>169413.9</v>
      </c>
      <c r="AE114" s="142">
        <v>365202.4</v>
      </c>
      <c r="AF114" s="142">
        <v>1865.8</v>
      </c>
      <c r="AG114" s="142">
        <v>3241.7</v>
      </c>
      <c r="AH114" s="142">
        <v>192458.9</v>
      </c>
      <c r="AI114" s="142">
        <v>154050.79999999999</v>
      </c>
      <c r="AJ114" s="142">
        <v>38408.1</v>
      </c>
      <c r="AK114" s="142">
        <v>106641.3</v>
      </c>
      <c r="AL114" s="142">
        <v>13343.1</v>
      </c>
      <c r="AM114" s="142">
        <v>93298.2</v>
      </c>
      <c r="AN114" s="142">
        <v>1634.6</v>
      </c>
      <c r="AO114" s="142">
        <v>49856.2</v>
      </c>
      <c r="AP114" s="142">
        <v>0</v>
      </c>
      <c r="AQ114" s="142">
        <v>41807.4</v>
      </c>
      <c r="AR114" s="142">
        <v>0</v>
      </c>
      <c r="AS114" s="142">
        <v>2527.6999999999998</v>
      </c>
      <c r="AT114" s="142">
        <v>-250968.10000000009</v>
      </c>
      <c r="AU114" s="142">
        <v>-334327.29999999993</v>
      </c>
      <c r="AV114" s="142">
        <v>-443427</v>
      </c>
      <c r="AW114" s="142">
        <v>-1.5143660400000001</v>
      </c>
      <c r="AX114" s="142">
        <v>-2528</v>
      </c>
      <c r="AY114" s="142">
        <v>440899</v>
      </c>
      <c r="AZ114" s="142">
        <v>-120303</v>
      </c>
      <c r="BA114" s="142">
        <v>561202</v>
      </c>
      <c r="BB114" s="142">
        <v>292813.61856212781</v>
      </c>
      <c r="BC114" s="142">
        <v>4817854</v>
      </c>
      <c r="BI114" s="140">
        <v>2015</v>
      </c>
      <c r="BJ114" s="140">
        <v>3</v>
      </c>
      <c r="BK114" s="140" t="s">
        <v>609</v>
      </c>
      <c r="BL114" s="147">
        <v>42064</v>
      </c>
      <c r="BM114" s="142">
        <v>420971.1</v>
      </c>
      <c r="BN114" s="142">
        <v>420971.1</v>
      </c>
      <c r="BO114" s="142">
        <v>396312</v>
      </c>
      <c r="BP114" s="142">
        <v>85873.700000000041</v>
      </c>
      <c r="BQ114" s="142">
        <v>14049.5</v>
      </c>
      <c r="BR114" s="142">
        <v>364.6</v>
      </c>
      <c r="BS114" s="142">
        <v>53073.100000000006</v>
      </c>
      <c r="BT114" s="142">
        <v>18386.500000000004</v>
      </c>
      <c r="BU114" s="142">
        <v>188394.00000000003</v>
      </c>
      <c r="BV114" s="142">
        <v>60302.8</v>
      </c>
      <c r="BW114" s="142">
        <v>1315.3000000000002</v>
      </c>
      <c r="BX114" s="142">
        <v>60426.199999999983</v>
      </c>
      <c r="BY114" s="142">
        <v>24659.100000000006</v>
      </c>
      <c r="BZ114" s="142">
        <v>5760.7000000000007</v>
      </c>
      <c r="CA114" s="142">
        <v>1770.6999999999998</v>
      </c>
      <c r="CB114" s="142">
        <v>17127.700000000004</v>
      </c>
      <c r="CC114" s="142">
        <v>0</v>
      </c>
      <c r="CD114" s="142">
        <v>575527.5</v>
      </c>
      <c r="CE114" s="142">
        <v>494239.1</v>
      </c>
      <c r="CF114" s="142">
        <v>175970.7</v>
      </c>
      <c r="CG114" s="142">
        <v>127642.29999999999</v>
      </c>
      <c r="CH114" s="142">
        <v>48328.399999999994</v>
      </c>
      <c r="CI114" s="142">
        <v>19959</v>
      </c>
      <c r="CJ114" s="142">
        <v>177870.20000000007</v>
      </c>
      <c r="CK114" s="142">
        <v>57756.899999999994</v>
      </c>
      <c r="CL114" s="142">
        <v>116267.10000000003</v>
      </c>
      <c r="CM114" s="142">
        <v>604.5</v>
      </c>
      <c r="CN114" s="142">
        <v>3241.7</v>
      </c>
      <c r="CO114" s="142">
        <v>120439.2</v>
      </c>
      <c r="CP114" s="142">
        <v>101446.79999999999</v>
      </c>
      <c r="CQ114" s="142">
        <v>18992.399999999998</v>
      </c>
      <c r="CR114" s="142">
        <v>80390.100000000006</v>
      </c>
      <c r="CS114" s="142">
        <v>8123.4000000000005</v>
      </c>
      <c r="CT114" s="142">
        <v>72266.7</v>
      </c>
      <c r="CU114" s="142">
        <v>25</v>
      </c>
      <c r="CV114" s="142">
        <v>41296.899999999994</v>
      </c>
      <c r="CW114" s="142">
        <v>0</v>
      </c>
      <c r="CX114" s="142">
        <v>30944.800000000003</v>
      </c>
      <c r="CY114" s="142">
        <v>0</v>
      </c>
      <c r="CZ114" s="142">
        <v>898.29999999999973</v>
      </c>
      <c r="DA114" s="142">
        <v>-34117.20000000007</v>
      </c>
      <c r="DB114" s="142">
        <v>-73268</v>
      </c>
      <c r="DC114" s="142">
        <v>-154556.40000000002</v>
      </c>
      <c r="DD114" s="142">
        <v>-0.52783201000000013</v>
      </c>
      <c r="DE114" s="142">
        <v>-2528.2000000000116</v>
      </c>
      <c r="DF114" s="142">
        <v>152028.20000000001</v>
      </c>
      <c r="DG114" s="142">
        <v>-407968.2</v>
      </c>
      <c r="DH114" s="142">
        <v>559996.4</v>
      </c>
    </row>
    <row r="115" spans="2:112" x14ac:dyDescent="0.25">
      <c r="B115" s="140">
        <v>2015</v>
      </c>
      <c r="C115" s="140">
        <v>4</v>
      </c>
      <c r="D115" s="140" t="s">
        <v>610</v>
      </c>
      <c r="E115" s="147">
        <v>42095</v>
      </c>
      <c r="F115" s="142">
        <v>1317506.8999999999</v>
      </c>
      <c r="G115" s="142">
        <v>1317437.6000000001</v>
      </c>
      <c r="H115" s="142">
        <v>1223260.2</v>
      </c>
      <c r="I115" s="142">
        <v>315013.59999999998</v>
      </c>
      <c r="J115" s="142">
        <v>51436.6</v>
      </c>
      <c r="K115" s="142">
        <v>1370.7</v>
      </c>
      <c r="L115" s="142">
        <v>199112.5</v>
      </c>
      <c r="M115" s="142">
        <v>63093.8</v>
      </c>
      <c r="N115" s="142">
        <v>372375.3</v>
      </c>
      <c r="O115" s="142">
        <v>244056.1</v>
      </c>
      <c r="P115" s="142">
        <v>9879.7000000000007</v>
      </c>
      <c r="Q115" s="142">
        <v>281935.5</v>
      </c>
      <c r="R115" s="142">
        <v>94177.4</v>
      </c>
      <c r="S115" s="142">
        <v>22078.1</v>
      </c>
      <c r="T115" s="142">
        <v>18111.2</v>
      </c>
      <c r="U115" s="142">
        <v>53988.1</v>
      </c>
      <c r="V115" s="142">
        <v>69.3</v>
      </c>
      <c r="W115" s="142">
        <v>1851244.9</v>
      </c>
      <c r="X115" s="142">
        <v>1707500.4</v>
      </c>
      <c r="Y115" s="142">
        <v>722265.5</v>
      </c>
      <c r="Z115" s="142">
        <v>597504.30000000005</v>
      </c>
      <c r="AA115" s="142">
        <v>124761.2</v>
      </c>
      <c r="AB115" s="142">
        <v>46364.6</v>
      </c>
      <c r="AC115" s="142">
        <v>691928.7</v>
      </c>
      <c r="AD115" s="142">
        <v>229695.4</v>
      </c>
      <c r="AE115" s="142">
        <v>456860.4</v>
      </c>
      <c r="AF115" s="142">
        <v>2131.1999999999998</v>
      </c>
      <c r="AG115" s="142">
        <v>3241.7</v>
      </c>
      <c r="AH115" s="142">
        <v>246941.6</v>
      </c>
      <c r="AI115" s="142">
        <v>192205</v>
      </c>
      <c r="AJ115" s="142">
        <v>54736.6</v>
      </c>
      <c r="AK115" s="142">
        <v>141216.79999999999</v>
      </c>
      <c r="AL115" s="142">
        <v>14052.2</v>
      </c>
      <c r="AM115" s="142">
        <v>127164.6</v>
      </c>
      <c r="AN115" s="142">
        <v>1659.6</v>
      </c>
      <c r="AO115" s="142">
        <v>72922.7</v>
      </c>
      <c r="AP115" s="142">
        <v>0</v>
      </c>
      <c r="AQ115" s="142">
        <v>52582.3</v>
      </c>
      <c r="AR115" s="142">
        <v>0</v>
      </c>
      <c r="AS115" s="142">
        <v>2527.6999999999998</v>
      </c>
      <c r="AT115" s="142">
        <v>-286796.39999999991</v>
      </c>
      <c r="AU115" s="142">
        <v>-390062.79999999981</v>
      </c>
      <c r="AV115" s="142">
        <v>-533738</v>
      </c>
      <c r="AW115" s="142">
        <v>-1.8227909099999999</v>
      </c>
      <c r="AX115" s="142">
        <v>9.9999999976716936E-2</v>
      </c>
      <c r="AY115" s="142">
        <v>533738.1</v>
      </c>
      <c r="AZ115" s="142">
        <v>-200.4</v>
      </c>
      <c r="BA115" s="142">
        <v>533938.5</v>
      </c>
      <c r="BB115" s="142">
        <v>292813.61733365239</v>
      </c>
      <c r="BC115" s="142">
        <v>4823600</v>
      </c>
      <c r="BI115" s="140">
        <v>2015</v>
      </c>
      <c r="BJ115" s="140">
        <v>4</v>
      </c>
      <c r="BK115" s="140" t="s">
        <v>610</v>
      </c>
      <c r="BL115" s="147">
        <v>42095</v>
      </c>
      <c r="BM115" s="142">
        <v>314162.19999999995</v>
      </c>
      <c r="BN115" s="142">
        <v>314162.20000000007</v>
      </c>
      <c r="BO115" s="142">
        <v>276203.39999999991</v>
      </c>
      <c r="BP115" s="142">
        <v>84253.199999999953</v>
      </c>
      <c r="BQ115" s="142">
        <v>12591.699999999997</v>
      </c>
      <c r="BR115" s="142">
        <v>353.6</v>
      </c>
      <c r="BS115" s="142">
        <v>53745.899999999994</v>
      </c>
      <c r="BT115" s="142">
        <v>17562</v>
      </c>
      <c r="BU115" s="142">
        <v>71873.899999999965</v>
      </c>
      <c r="BV115" s="142">
        <v>55420</v>
      </c>
      <c r="BW115" s="142">
        <v>4509.7000000000007</v>
      </c>
      <c r="BX115" s="142">
        <v>60146.600000000006</v>
      </c>
      <c r="BY115" s="142">
        <v>37958.799999999988</v>
      </c>
      <c r="BZ115" s="142">
        <v>5210.6999999999971</v>
      </c>
      <c r="CA115" s="142">
        <v>13077.300000000001</v>
      </c>
      <c r="CB115" s="142">
        <v>19670.799999999996</v>
      </c>
      <c r="CC115" s="142">
        <v>0</v>
      </c>
      <c r="CD115" s="142">
        <v>404473.19999999995</v>
      </c>
      <c r="CE115" s="142">
        <v>369897.69999999995</v>
      </c>
      <c r="CF115" s="142">
        <v>150753.09999999998</v>
      </c>
      <c r="CG115" s="142">
        <v>123549.80000000005</v>
      </c>
      <c r="CH115" s="142">
        <v>27203.300000000003</v>
      </c>
      <c r="CI115" s="142">
        <v>12457</v>
      </c>
      <c r="CJ115" s="142">
        <v>152204.89999999991</v>
      </c>
      <c r="CK115" s="142">
        <v>60281.5</v>
      </c>
      <c r="CL115" s="142">
        <v>91658</v>
      </c>
      <c r="CM115" s="142">
        <v>265.39999999999986</v>
      </c>
      <c r="CN115" s="142">
        <v>0</v>
      </c>
      <c r="CO115" s="142">
        <v>54482.700000000012</v>
      </c>
      <c r="CP115" s="142">
        <v>38154.200000000012</v>
      </c>
      <c r="CQ115" s="142">
        <v>16328.5</v>
      </c>
      <c r="CR115" s="142">
        <v>34575.499999999985</v>
      </c>
      <c r="CS115" s="142">
        <v>709.10000000000036</v>
      </c>
      <c r="CT115" s="142">
        <v>33866.400000000009</v>
      </c>
      <c r="CU115" s="142">
        <v>25</v>
      </c>
      <c r="CV115" s="142">
        <v>23066.5</v>
      </c>
      <c r="CW115" s="142">
        <v>0</v>
      </c>
      <c r="CX115" s="142">
        <v>10774.900000000001</v>
      </c>
      <c r="CY115" s="142">
        <v>0</v>
      </c>
      <c r="CZ115" s="142">
        <v>0</v>
      </c>
      <c r="DA115" s="142">
        <v>-35828.299999999814</v>
      </c>
      <c r="DB115" s="142">
        <v>-55735.499999999884</v>
      </c>
      <c r="DC115" s="142">
        <v>-90311</v>
      </c>
      <c r="DD115" s="142">
        <v>-0.30842486999999985</v>
      </c>
      <c r="DE115" s="142">
        <v>2528.0999999999767</v>
      </c>
      <c r="DF115" s="142">
        <v>92839.099999999977</v>
      </c>
      <c r="DG115" s="142">
        <v>120102.6</v>
      </c>
      <c r="DH115" s="142">
        <v>-27263.5</v>
      </c>
    </row>
    <row r="116" spans="2:112" x14ac:dyDescent="0.25">
      <c r="B116" s="140">
        <v>2015</v>
      </c>
      <c r="C116" s="140">
        <v>5</v>
      </c>
      <c r="D116" s="140" t="s">
        <v>611</v>
      </c>
      <c r="E116" s="147">
        <v>42125</v>
      </c>
      <c r="F116" s="142">
        <v>1577306.2</v>
      </c>
      <c r="G116" s="142">
        <v>1577193.1</v>
      </c>
      <c r="H116" s="142">
        <v>1465291.3</v>
      </c>
      <c r="I116" s="142">
        <v>391264.2</v>
      </c>
      <c r="J116" s="142">
        <v>64503.1</v>
      </c>
      <c r="K116" s="142">
        <v>1812.2</v>
      </c>
      <c r="L116" s="142">
        <v>246316.1</v>
      </c>
      <c r="M116" s="142">
        <v>78632.800000000003</v>
      </c>
      <c r="N116" s="142">
        <v>424879.4</v>
      </c>
      <c r="O116" s="142">
        <v>292829.2</v>
      </c>
      <c r="P116" s="142">
        <v>11312.1</v>
      </c>
      <c r="Q116" s="142">
        <v>345006.4</v>
      </c>
      <c r="R116" s="142">
        <v>111901.79999999999</v>
      </c>
      <c r="S116" s="142">
        <v>27059</v>
      </c>
      <c r="T116" s="142">
        <v>19642.099999999999</v>
      </c>
      <c r="U116" s="142">
        <v>65200.7</v>
      </c>
      <c r="V116" s="142">
        <v>113.1</v>
      </c>
      <c r="W116" s="142">
        <v>2250667.6</v>
      </c>
      <c r="X116" s="142">
        <v>2076104.5</v>
      </c>
      <c r="Y116" s="142">
        <v>875627.9</v>
      </c>
      <c r="Z116" s="142">
        <v>723373.3</v>
      </c>
      <c r="AA116" s="142">
        <v>152254.6</v>
      </c>
      <c r="AB116" s="142">
        <v>61149.5</v>
      </c>
      <c r="AC116" s="142">
        <v>868064.4</v>
      </c>
      <c r="AD116" s="142">
        <v>293065.8</v>
      </c>
      <c r="AE116" s="142">
        <v>569447.30000000005</v>
      </c>
      <c r="AF116" s="142">
        <v>2309.6</v>
      </c>
      <c r="AG116" s="142">
        <v>3241.7</v>
      </c>
      <c r="AH116" s="142">
        <v>271262.7</v>
      </c>
      <c r="AI116" s="142">
        <v>216379.2</v>
      </c>
      <c r="AJ116" s="142">
        <v>54883.5</v>
      </c>
      <c r="AK116" s="142">
        <v>172035.4</v>
      </c>
      <c r="AL116" s="142">
        <v>19575.7</v>
      </c>
      <c r="AM116" s="142">
        <v>152459.70000000001</v>
      </c>
      <c r="AN116" s="142">
        <v>1684.6</v>
      </c>
      <c r="AO116" s="142">
        <v>97015.2</v>
      </c>
      <c r="AP116" s="142">
        <v>0</v>
      </c>
      <c r="AQ116" s="142">
        <v>53759.9</v>
      </c>
      <c r="AR116" s="142">
        <v>0</v>
      </c>
      <c r="AS116" s="142">
        <v>2527.6999999999998</v>
      </c>
      <c r="AT116" s="142">
        <v>-402098.70000000019</v>
      </c>
      <c r="AU116" s="142">
        <v>-498911.39999999991</v>
      </c>
      <c r="AV116" s="142">
        <v>-673361.40000000014</v>
      </c>
      <c r="AW116" s="142">
        <v>-2.2996246</v>
      </c>
      <c r="AX116" s="142">
        <v>-0.30000000016298145</v>
      </c>
      <c r="AY116" s="142">
        <v>673361.1</v>
      </c>
      <c r="AZ116" s="142">
        <v>139493.9</v>
      </c>
      <c r="BA116" s="142">
        <v>533867.19999999995</v>
      </c>
      <c r="BB116" s="142">
        <v>292813.61836188397</v>
      </c>
      <c r="BC116" s="142">
        <v>4828096</v>
      </c>
      <c r="BI116" s="140">
        <v>2015</v>
      </c>
      <c r="BJ116" s="140">
        <v>5</v>
      </c>
      <c r="BK116" s="140" t="s">
        <v>611</v>
      </c>
      <c r="BL116" s="147">
        <v>42125</v>
      </c>
      <c r="BM116" s="142">
        <v>259799.30000000005</v>
      </c>
      <c r="BN116" s="142">
        <v>259755.5</v>
      </c>
      <c r="BO116" s="142">
        <v>242031.10000000009</v>
      </c>
      <c r="BP116" s="142">
        <v>76250.600000000035</v>
      </c>
      <c r="BQ116" s="142">
        <v>13066.5</v>
      </c>
      <c r="BR116" s="142">
        <v>441.5</v>
      </c>
      <c r="BS116" s="142">
        <v>47203.600000000006</v>
      </c>
      <c r="BT116" s="142">
        <v>15539</v>
      </c>
      <c r="BU116" s="142">
        <v>52504.100000000035</v>
      </c>
      <c r="BV116" s="142">
        <v>48773.100000000006</v>
      </c>
      <c r="BW116" s="142">
        <v>1432.3999999999996</v>
      </c>
      <c r="BX116" s="142">
        <v>63070.900000000023</v>
      </c>
      <c r="BY116" s="142">
        <v>17724.399999999994</v>
      </c>
      <c r="BZ116" s="142">
        <v>4980.9000000000015</v>
      </c>
      <c r="CA116" s="142">
        <v>1530.8999999999978</v>
      </c>
      <c r="CB116" s="142">
        <v>11212.599999999999</v>
      </c>
      <c r="CC116" s="142">
        <v>43.8</v>
      </c>
      <c r="CD116" s="142">
        <v>399422.70000000019</v>
      </c>
      <c r="CE116" s="142">
        <v>368604.10000000009</v>
      </c>
      <c r="CF116" s="142">
        <v>153362.40000000002</v>
      </c>
      <c r="CG116" s="142">
        <v>125869</v>
      </c>
      <c r="CH116" s="142">
        <v>27493.400000000009</v>
      </c>
      <c r="CI116" s="142">
        <v>14784.900000000001</v>
      </c>
      <c r="CJ116" s="142">
        <v>176135.70000000007</v>
      </c>
      <c r="CK116" s="142">
        <v>63370.399999999994</v>
      </c>
      <c r="CL116" s="142">
        <v>112586.90000000002</v>
      </c>
      <c r="CM116" s="142">
        <v>178.40000000000009</v>
      </c>
      <c r="CN116" s="142">
        <v>0</v>
      </c>
      <c r="CO116" s="142">
        <v>24321.100000000006</v>
      </c>
      <c r="CP116" s="142">
        <v>24174.200000000012</v>
      </c>
      <c r="CQ116" s="142">
        <v>146.90000000000146</v>
      </c>
      <c r="CR116" s="142">
        <v>30818.600000000006</v>
      </c>
      <c r="CS116" s="142">
        <v>5523.5</v>
      </c>
      <c r="CT116" s="142">
        <v>25295.100000000006</v>
      </c>
      <c r="CU116" s="142">
        <v>25</v>
      </c>
      <c r="CV116" s="142">
        <v>24092.5</v>
      </c>
      <c r="CW116" s="142">
        <v>0</v>
      </c>
      <c r="CX116" s="142">
        <v>1177.5999999999985</v>
      </c>
      <c r="CY116" s="142">
        <v>0</v>
      </c>
      <c r="CZ116" s="142">
        <v>0</v>
      </c>
      <c r="DA116" s="142">
        <v>-115302.30000000028</v>
      </c>
      <c r="DB116" s="142">
        <v>-108848.60000000009</v>
      </c>
      <c r="DC116" s="142">
        <v>-139623.40000000014</v>
      </c>
      <c r="DD116" s="142">
        <v>-0.47683369000000009</v>
      </c>
      <c r="DE116" s="142">
        <v>-0.40000000013969839</v>
      </c>
      <c r="DF116" s="142">
        <v>139623</v>
      </c>
      <c r="DG116" s="142">
        <v>139694.29999999999</v>
      </c>
      <c r="DH116" s="142">
        <v>-71.300000000046566</v>
      </c>
    </row>
    <row r="117" spans="2:112" x14ac:dyDescent="0.25">
      <c r="B117" s="140">
        <v>2015</v>
      </c>
      <c r="C117" s="140">
        <v>6</v>
      </c>
      <c r="D117" s="140" t="s">
        <v>612</v>
      </c>
      <c r="E117" s="147">
        <v>42156</v>
      </c>
      <c r="F117" s="142">
        <v>1952496.4</v>
      </c>
      <c r="G117" s="142">
        <v>1951657.1</v>
      </c>
      <c r="H117" s="142">
        <v>1807679.3</v>
      </c>
      <c r="I117" s="142">
        <v>473025.39999999997</v>
      </c>
      <c r="J117" s="142">
        <v>77965.399999999994</v>
      </c>
      <c r="K117" s="142">
        <v>2225.1999999999998</v>
      </c>
      <c r="L117" s="142">
        <v>298365.09999999998</v>
      </c>
      <c r="M117" s="142">
        <v>94469.7</v>
      </c>
      <c r="N117" s="142">
        <v>582856.1</v>
      </c>
      <c r="O117" s="142">
        <v>347361.4</v>
      </c>
      <c r="P117" s="142">
        <v>12059.3</v>
      </c>
      <c r="Q117" s="142">
        <v>392377.1</v>
      </c>
      <c r="R117" s="142">
        <v>143977.79999999999</v>
      </c>
      <c r="S117" s="142">
        <v>32175.7</v>
      </c>
      <c r="T117" s="142">
        <v>21327.8</v>
      </c>
      <c r="U117" s="142">
        <v>90474.3</v>
      </c>
      <c r="V117" s="142">
        <v>839.3</v>
      </c>
      <c r="W117" s="142">
        <v>2755740.4</v>
      </c>
      <c r="X117" s="142">
        <v>2540511.7000000002</v>
      </c>
      <c r="Y117" s="142">
        <v>1047711.9</v>
      </c>
      <c r="Z117" s="142">
        <v>867847.6</v>
      </c>
      <c r="AA117" s="142">
        <v>179864.3</v>
      </c>
      <c r="AB117" s="142">
        <v>74688.899999999994</v>
      </c>
      <c r="AC117" s="142">
        <v>1039080.2</v>
      </c>
      <c r="AD117" s="142">
        <v>357554.6</v>
      </c>
      <c r="AE117" s="142">
        <v>675573.4</v>
      </c>
      <c r="AF117" s="142">
        <v>2710.5</v>
      </c>
      <c r="AG117" s="142">
        <v>3241.7</v>
      </c>
      <c r="AH117" s="142">
        <v>379030.7</v>
      </c>
      <c r="AI117" s="142">
        <v>323688.09999999998</v>
      </c>
      <c r="AJ117" s="142">
        <v>55342.6</v>
      </c>
      <c r="AK117" s="142">
        <v>212701</v>
      </c>
      <c r="AL117" s="142">
        <v>25998.7</v>
      </c>
      <c r="AM117" s="142">
        <v>186702.3</v>
      </c>
      <c r="AN117" s="142">
        <v>4986.5</v>
      </c>
      <c r="AO117" s="142">
        <v>126617.1</v>
      </c>
      <c r="AP117" s="142">
        <v>0</v>
      </c>
      <c r="AQ117" s="142">
        <v>55098.7</v>
      </c>
      <c r="AR117" s="142">
        <v>0</v>
      </c>
      <c r="AS117" s="142">
        <v>2527.6999999999998</v>
      </c>
      <c r="AT117" s="142">
        <v>-424213.29999999981</v>
      </c>
      <c r="AU117" s="142">
        <v>-588854.60000000009</v>
      </c>
      <c r="AV117" s="142">
        <v>-803244</v>
      </c>
      <c r="AW117" s="142">
        <v>-2.74319209</v>
      </c>
      <c r="AX117" s="142">
        <v>9.9999999976716936E-2</v>
      </c>
      <c r="AY117" s="142">
        <v>803244.1</v>
      </c>
      <c r="AZ117" s="142">
        <v>256068.9</v>
      </c>
      <c r="BA117" s="142">
        <v>547175.19999999995</v>
      </c>
      <c r="BB117" s="142">
        <v>292813.61772955535</v>
      </c>
      <c r="BC117" s="142">
        <v>4832337</v>
      </c>
      <c r="BI117" s="140">
        <v>2015</v>
      </c>
      <c r="BJ117" s="140">
        <v>6</v>
      </c>
      <c r="BK117" s="140" t="s">
        <v>612</v>
      </c>
      <c r="BL117" s="147">
        <v>42156</v>
      </c>
      <c r="BM117" s="142">
        <v>375190.19999999995</v>
      </c>
      <c r="BN117" s="142">
        <v>374464</v>
      </c>
      <c r="BO117" s="142">
        <v>342388</v>
      </c>
      <c r="BP117" s="142">
        <v>81761.199999999953</v>
      </c>
      <c r="BQ117" s="142">
        <v>13462.299999999996</v>
      </c>
      <c r="BR117" s="142">
        <v>412.99999999999977</v>
      </c>
      <c r="BS117" s="142">
        <v>52048.999999999971</v>
      </c>
      <c r="BT117" s="142">
        <v>15836.899999999994</v>
      </c>
      <c r="BU117" s="142">
        <v>157976.69999999995</v>
      </c>
      <c r="BV117" s="142">
        <v>54532.200000000012</v>
      </c>
      <c r="BW117" s="142">
        <v>747.19999999999891</v>
      </c>
      <c r="BX117" s="142">
        <v>47370.699999999953</v>
      </c>
      <c r="BY117" s="142">
        <v>32076</v>
      </c>
      <c r="BZ117" s="142">
        <v>5116.7000000000007</v>
      </c>
      <c r="CA117" s="142">
        <v>1685.7000000000007</v>
      </c>
      <c r="CB117" s="142">
        <v>25273.600000000006</v>
      </c>
      <c r="CC117" s="142">
        <v>726.19999999999993</v>
      </c>
      <c r="CD117" s="142">
        <v>505072.79999999981</v>
      </c>
      <c r="CE117" s="142">
        <v>464407.20000000019</v>
      </c>
      <c r="CF117" s="142">
        <v>172084</v>
      </c>
      <c r="CG117" s="142">
        <v>144474.29999999993</v>
      </c>
      <c r="CH117" s="142">
        <v>27609.699999999983</v>
      </c>
      <c r="CI117" s="142">
        <v>13539.399999999994</v>
      </c>
      <c r="CJ117" s="142">
        <v>171015.79999999993</v>
      </c>
      <c r="CK117" s="142">
        <v>64488.799999999988</v>
      </c>
      <c r="CL117" s="142">
        <v>106126.09999999998</v>
      </c>
      <c r="CM117" s="142">
        <v>400.90000000000009</v>
      </c>
      <c r="CN117" s="142">
        <v>0</v>
      </c>
      <c r="CO117" s="142">
        <v>107768</v>
      </c>
      <c r="CP117" s="142">
        <v>107308.89999999997</v>
      </c>
      <c r="CQ117" s="142">
        <v>459.09999999999854</v>
      </c>
      <c r="CR117" s="142">
        <v>40665.600000000006</v>
      </c>
      <c r="CS117" s="142">
        <v>6423</v>
      </c>
      <c r="CT117" s="142">
        <v>34242.599999999977</v>
      </c>
      <c r="CU117" s="142">
        <v>3301.9</v>
      </c>
      <c r="CV117" s="142">
        <v>29601.900000000009</v>
      </c>
      <c r="CW117" s="142">
        <v>0</v>
      </c>
      <c r="CX117" s="142">
        <v>1338.7999999999956</v>
      </c>
      <c r="CY117" s="142">
        <v>0</v>
      </c>
      <c r="CZ117" s="142">
        <v>0</v>
      </c>
      <c r="DA117" s="142">
        <v>-22114.599999999627</v>
      </c>
      <c r="DB117" s="142">
        <v>-89943.200000000186</v>
      </c>
      <c r="DC117" s="142">
        <v>-129882.59999999986</v>
      </c>
      <c r="DD117" s="142">
        <v>-0.44356748999999995</v>
      </c>
      <c r="DE117" s="142">
        <v>0.40000000013969839</v>
      </c>
      <c r="DF117" s="142">
        <v>129883</v>
      </c>
      <c r="DG117" s="142">
        <v>116575</v>
      </c>
      <c r="DH117" s="142">
        <v>13308</v>
      </c>
    </row>
    <row r="118" spans="2:112" x14ac:dyDescent="0.25">
      <c r="B118" s="140">
        <v>2015</v>
      </c>
      <c r="C118" s="140">
        <v>7</v>
      </c>
      <c r="D118" s="140" t="s">
        <v>613</v>
      </c>
      <c r="E118" s="147">
        <v>42186</v>
      </c>
      <c r="F118" s="142">
        <v>2258824.7999999998</v>
      </c>
      <c r="G118" s="142">
        <v>2257985.5</v>
      </c>
      <c r="H118" s="142">
        <v>2088293.6</v>
      </c>
      <c r="I118" s="142">
        <v>564515.9</v>
      </c>
      <c r="J118" s="142">
        <v>93649</v>
      </c>
      <c r="K118" s="142">
        <v>2596.3000000000002</v>
      </c>
      <c r="L118" s="142">
        <v>355694.8</v>
      </c>
      <c r="M118" s="142">
        <v>112575.8</v>
      </c>
      <c r="N118" s="142">
        <v>663891.19999999995</v>
      </c>
      <c r="O118" s="142">
        <v>402894.5</v>
      </c>
      <c r="P118" s="142">
        <v>13383</v>
      </c>
      <c r="Q118" s="142">
        <v>443609</v>
      </c>
      <c r="R118" s="142">
        <v>169691.9</v>
      </c>
      <c r="S118" s="142">
        <v>37593.4</v>
      </c>
      <c r="T118" s="142">
        <v>22921.5</v>
      </c>
      <c r="U118" s="142">
        <v>109177</v>
      </c>
      <c r="V118" s="142">
        <v>839.3</v>
      </c>
      <c r="W118" s="142">
        <v>3189681.9</v>
      </c>
      <c r="X118" s="142">
        <v>2948305.5</v>
      </c>
      <c r="Y118" s="142">
        <v>1204420.8</v>
      </c>
      <c r="Z118" s="142">
        <v>993242.8</v>
      </c>
      <c r="AA118" s="142">
        <v>211178</v>
      </c>
      <c r="AB118" s="142">
        <v>88718</v>
      </c>
      <c r="AC118" s="142">
        <v>1226173.3</v>
      </c>
      <c r="AD118" s="142">
        <v>419529.9</v>
      </c>
      <c r="AE118" s="142">
        <v>798656.2</v>
      </c>
      <c r="AF118" s="142">
        <v>3665.1</v>
      </c>
      <c r="AG118" s="142">
        <v>4322.1000000000004</v>
      </c>
      <c r="AH118" s="142">
        <v>428993.4</v>
      </c>
      <c r="AI118" s="142">
        <v>355093</v>
      </c>
      <c r="AJ118" s="142">
        <v>73900.399999999994</v>
      </c>
      <c r="AK118" s="142">
        <v>238848.7</v>
      </c>
      <c r="AL118" s="142">
        <v>31649.9</v>
      </c>
      <c r="AM118" s="142">
        <v>207198.8</v>
      </c>
      <c r="AN118" s="142">
        <v>5011.5</v>
      </c>
      <c r="AO118" s="142">
        <v>132644.9</v>
      </c>
      <c r="AP118" s="142">
        <v>0</v>
      </c>
      <c r="AQ118" s="142">
        <v>69542.399999999994</v>
      </c>
      <c r="AR118" s="142">
        <v>0</v>
      </c>
      <c r="AS118" s="142">
        <v>2527.6999999999998</v>
      </c>
      <c r="AT118" s="142">
        <v>-501863.70000000019</v>
      </c>
      <c r="AU118" s="142">
        <v>-690320</v>
      </c>
      <c r="AV118" s="142">
        <v>-930857.10000000009</v>
      </c>
      <c r="AW118" s="142">
        <v>-3.1790089099999999</v>
      </c>
      <c r="AX118" s="142">
        <v>-0.10000000009313226</v>
      </c>
      <c r="AY118" s="142">
        <v>930857</v>
      </c>
      <c r="AZ118" s="142">
        <v>379302</v>
      </c>
      <c r="BA118" s="142">
        <v>551555</v>
      </c>
      <c r="BB118" s="142">
        <v>292813.61781398725</v>
      </c>
      <c r="BC118" s="142">
        <v>4836819</v>
      </c>
      <c r="BI118" s="140">
        <v>2015</v>
      </c>
      <c r="BJ118" s="140">
        <v>7</v>
      </c>
      <c r="BK118" s="140" t="s">
        <v>613</v>
      </c>
      <c r="BL118" s="147">
        <v>42186</v>
      </c>
      <c r="BM118" s="142">
        <v>306328.39999999991</v>
      </c>
      <c r="BN118" s="142">
        <v>306328.39999999991</v>
      </c>
      <c r="BO118" s="142">
        <v>280614.30000000005</v>
      </c>
      <c r="BP118" s="142">
        <v>91490.500000000058</v>
      </c>
      <c r="BQ118" s="142">
        <v>15683.600000000006</v>
      </c>
      <c r="BR118" s="142">
        <v>371.10000000000036</v>
      </c>
      <c r="BS118" s="142">
        <v>57329.700000000012</v>
      </c>
      <c r="BT118" s="142">
        <v>18106.100000000006</v>
      </c>
      <c r="BU118" s="142">
        <v>81035.099999999977</v>
      </c>
      <c r="BV118" s="142">
        <v>55533.099999999977</v>
      </c>
      <c r="BW118" s="142">
        <v>1323.7000000000007</v>
      </c>
      <c r="BX118" s="142">
        <v>51231.900000000023</v>
      </c>
      <c r="BY118" s="142">
        <v>25714.100000000006</v>
      </c>
      <c r="BZ118" s="142">
        <v>5417.7000000000007</v>
      </c>
      <c r="CA118" s="142">
        <v>1593.7000000000007</v>
      </c>
      <c r="CB118" s="142">
        <v>18702.699999999997</v>
      </c>
      <c r="CC118" s="142">
        <v>0</v>
      </c>
      <c r="CD118" s="142">
        <v>433941.5</v>
      </c>
      <c r="CE118" s="142">
        <v>407793.79999999981</v>
      </c>
      <c r="CF118" s="142">
        <v>156708.90000000002</v>
      </c>
      <c r="CG118" s="142">
        <v>125395.20000000007</v>
      </c>
      <c r="CH118" s="142">
        <v>31313.700000000012</v>
      </c>
      <c r="CI118" s="142">
        <v>14029.100000000006</v>
      </c>
      <c r="CJ118" s="142">
        <v>187093.10000000009</v>
      </c>
      <c r="CK118" s="142">
        <v>61975.300000000047</v>
      </c>
      <c r="CL118" s="142">
        <v>123082.79999999993</v>
      </c>
      <c r="CM118" s="142">
        <v>954.59999999999991</v>
      </c>
      <c r="CN118" s="142">
        <v>1080.4000000000005</v>
      </c>
      <c r="CO118" s="142">
        <v>49962.700000000012</v>
      </c>
      <c r="CP118" s="142">
        <v>31404.900000000023</v>
      </c>
      <c r="CQ118" s="142">
        <v>18557.799999999996</v>
      </c>
      <c r="CR118" s="142">
        <v>26147.700000000012</v>
      </c>
      <c r="CS118" s="142">
        <v>5651.2000000000007</v>
      </c>
      <c r="CT118" s="142">
        <v>20496.5</v>
      </c>
      <c r="CU118" s="142">
        <v>25</v>
      </c>
      <c r="CV118" s="142">
        <v>6027.7999999999884</v>
      </c>
      <c r="CW118" s="142">
        <v>0</v>
      </c>
      <c r="CX118" s="142">
        <v>14443.699999999997</v>
      </c>
      <c r="CY118" s="142">
        <v>0</v>
      </c>
      <c r="CZ118" s="142">
        <v>0</v>
      </c>
      <c r="DA118" s="142">
        <v>-77650.400000000373</v>
      </c>
      <c r="DB118" s="142">
        <v>-101465.39999999991</v>
      </c>
      <c r="DC118" s="142">
        <v>-127613.10000000009</v>
      </c>
      <c r="DD118" s="142">
        <v>-0.43581681999999988</v>
      </c>
      <c r="DE118" s="142">
        <v>-0.20000000006984919</v>
      </c>
      <c r="DF118" s="142">
        <v>127612.90000000002</v>
      </c>
      <c r="DG118" s="142">
        <v>123233.1</v>
      </c>
      <c r="DH118" s="142">
        <v>4379.8000000000466</v>
      </c>
    </row>
    <row r="119" spans="2:112" x14ac:dyDescent="0.25">
      <c r="B119" s="140">
        <v>2015</v>
      </c>
      <c r="C119" s="140">
        <v>8</v>
      </c>
      <c r="D119" s="140" t="s">
        <v>614</v>
      </c>
      <c r="E119" s="147">
        <v>42217</v>
      </c>
      <c r="F119" s="142">
        <v>2553308.88</v>
      </c>
      <c r="G119" s="142">
        <v>2552466.7799999998</v>
      </c>
      <c r="H119" s="142">
        <v>2356003.98</v>
      </c>
      <c r="I119" s="142">
        <v>643839.9</v>
      </c>
      <c r="J119" s="142">
        <v>106891.7</v>
      </c>
      <c r="K119" s="142">
        <v>2939.7</v>
      </c>
      <c r="L119" s="142">
        <v>405968.4</v>
      </c>
      <c r="M119" s="142">
        <v>128040.1</v>
      </c>
      <c r="N119" s="142">
        <v>722216.78</v>
      </c>
      <c r="O119" s="142">
        <v>458845.4</v>
      </c>
      <c r="P119" s="142">
        <v>14748.7</v>
      </c>
      <c r="Q119" s="142">
        <v>516353.2</v>
      </c>
      <c r="R119" s="142">
        <v>196462.8</v>
      </c>
      <c r="S119" s="142">
        <v>42698.8</v>
      </c>
      <c r="T119" s="142">
        <v>24524.5</v>
      </c>
      <c r="U119" s="142">
        <v>129239.5</v>
      </c>
      <c r="V119" s="142">
        <v>842.1</v>
      </c>
      <c r="W119" s="142">
        <v>3605875.9</v>
      </c>
      <c r="X119" s="142">
        <v>3302040.8</v>
      </c>
      <c r="Y119" s="142">
        <v>1351743.8</v>
      </c>
      <c r="Z119" s="142">
        <v>1118634.5</v>
      </c>
      <c r="AA119" s="142">
        <v>233109.3</v>
      </c>
      <c r="AB119" s="142">
        <v>102914.5</v>
      </c>
      <c r="AC119" s="142">
        <v>1409451.7</v>
      </c>
      <c r="AD119" s="142">
        <v>481242.2</v>
      </c>
      <c r="AE119" s="142">
        <v>919304.4</v>
      </c>
      <c r="AF119" s="142">
        <v>4115.5</v>
      </c>
      <c r="AG119" s="142">
        <v>4789.6000000000004</v>
      </c>
      <c r="AH119" s="142">
        <v>437930.8</v>
      </c>
      <c r="AI119" s="142">
        <v>363955.20000000001</v>
      </c>
      <c r="AJ119" s="142">
        <v>73975.600000000006</v>
      </c>
      <c r="AK119" s="142">
        <v>299958</v>
      </c>
      <c r="AL119" s="142">
        <v>38666.1</v>
      </c>
      <c r="AM119" s="142">
        <v>261291.9</v>
      </c>
      <c r="AN119" s="142">
        <v>5479.2</v>
      </c>
      <c r="AO119" s="142">
        <v>185084.3</v>
      </c>
      <c r="AP119" s="142">
        <v>0</v>
      </c>
      <c r="AQ119" s="142">
        <v>70728.399999999994</v>
      </c>
      <c r="AR119" s="142">
        <v>0</v>
      </c>
      <c r="AS119" s="142">
        <v>3877.1</v>
      </c>
      <c r="AT119" s="142">
        <v>-614636.2200000002</v>
      </c>
      <c r="AU119" s="142">
        <v>-749574.02</v>
      </c>
      <c r="AV119" s="142">
        <v>-1052567.02</v>
      </c>
      <c r="AW119" s="142">
        <v>-3.5946655299999999</v>
      </c>
      <c r="AX119" s="142">
        <v>0.28000000002793968</v>
      </c>
      <c r="AY119" s="142">
        <v>1052567.3</v>
      </c>
      <c r="AZ119" s="142">
        <v>498665.3</v>
      </c>
      <c r="BA119" s="142">
        <v>553902</v>
      </c>
      <c r="BB119" s="142">
        <v>292813.61818383145</v>
      </c>
      <c r="BC119" s="142">
        <v>4841845</v>
      </c>
      <c r="BI119" s="140">
        <v>2015</v>
      </c>
      <c r="BJ119" s="140">
        <v>8</v>
      </c>
      <c r="BK119" s="140" t="s">
        <v>614</v>
      </c>
      <c r="BL119" s="147">
        <v>42217</v>
      </c>
      <c r="BM119" s="142">
        <v>294484.08000000007</v>
      </c>
      <c r="BN119" s="142">
        <v>294481.2799999998</v>
      </c>
      <c r="BO119" s="142">
        <v>267710.37999999989</v>
      </c>
      <c r="BP119" s="142">
        <v>79324</v>
      </c>
      <c r="BQ119" s="142">
        <v>13242.699999999997</v>
      </c>
      <c r="BR119" s="142">
        <v>343.39999999999964</v>
      </c>
      <c r="BS119" s="142">
        <v>50273.600000000035</v>
      </c>
      <c r="BT119" s="142">
        <v>15464.300000000003</v>
      </c>
      <c r="BU119" s="142">
        <v>58325.580000000075</v>
      </c>
      <c r="BV119" s="142">
        <v>55950.900000000023</v>
      </c>
      <c r="BW119" s="142">
        <v>1365.7000000000007</v>
      </c>
      <c r="BX119" s="142">
        <v>72744.200000000012</v>
      </c>
      <c r="BY119" s="142">
        <v>26770.899999999994</v>
      </c>
      <c r="BZ119" s="142">
        <v>5105.4000000000015</v>
      </c>
      <c r="CA119" s="142">
        <v>1603</v>
      </c>
      <c r="CB119" s="142">
        <v>20062.5</v>
      </c>
      <c r="CC119" s="142">
        <v>2.8000000000000682</v>
      </c>
      <c r="CD119" s="142">
        <v>416194</v>
      </c>
      <c r="CE119" s="142">
        <v>353735.29999999981</v>
      </c>
      <c r="CF119" s="142">
        <v>147323</v>
      </c>
      <c r="CG119" s="142">
        <v>125391.69999999995</v>
      </c>
      <c r="CH119" s="142">
        <v>21931.299999999988</v>
      </c>
      <c r="CI119" s="142">
        <v>14196.5</v>
      </c>
      <c r="CJ119" s="142">
        <v>183278.39999999991</v>
      </c>
      <c r="CK119" s="142">
        <v>61712.299999999988</v>
      </c>
      <c r="CL119" s="142">
        <v>120648.20000000007</v>
      </c>
      <c r="CM119" s="142">
        <v>450.40000000000009</v>
      </c>
      <c r="CN119" s="142">
        <v>467.5</v>
      </c>
      <c r="CO119" s="142">
        <v>8937.3999999999651</v>
      </c>
      <c r="CP119" s="142">
        <v>8862.2000000000116</v>
      </c>
      <c r="CQ119" s="142">
        <v>75.200000000011642</v>
      </c>
      <c r="CR119" s="142">
        <v>61109.299999999988</v>
      </c>
      <c r="CS119" s="142">
        <v>7016.1999999999971</v>
      </c>
      <c r="CT119" s="142">
        <v>54093.100000000006</v>
      </c>
      <c r="CU119" s="142">
        <v>467.69999999999982</v>
      </c>
      <c r="CV119" s="142">
        <v>52439.399999999994</v>
      </c>
      <c r="CW119" s="142">
        <v>0</v>
      </c>
      <c r="CX119" s="142">
        <v>1186</v>
      </c>
      <c r="CY119" s="142">
        <v>0</v>
      </c>
      <c r="CZ119" s="142">
        <v>1349.4</v>
      </c>
      <c r="DA119" s="142">
        <v>-112772.52000000002</v>
      </c>
      <c r="DB119" s="142">
        <v>-59254.020000000019</v>
      </c>
      <c r="DC119" s="142">
        <v>-121709.91999999993</v>
      </c>
      <c r="DD119" s="142">
        <v>-0.41565662000000003</v>
      </c>
      <c r="DE119" s="142">
        <v>0.38000000012107193</v>
      </c>
      <c r="DF119" s="142">
        <v>121710.30000000005</v>
      </c>
      <c r="DG119" s="142">
        <v>119363.29999999999</v>
      </c>
      <c r="DH119" s="142">
        <v>2347</v>
      </c>
    </row>
    <row r="120" spans="2:112" x14ac:dyDescent="0.25">
      <c r="B120" s="140">
        <v>2015</v>
      </c>
      <c r="C120" s="140">
        <v>9</v>
      </c>
      <c r="D120" s="140" t="s">
        <v>615</v>
      </c>
      <c r="E120" s="147">
        <v>42248</v>
      </c>
      <c r="F120" s="142">
        <v>2921896.5</v>
      </c>
      <c r="G120" s="142">
        <v>2921037.6</v>
      </c>
      <c r="H120" s="142">
        <v>2704203.1</v>
      </c>
      <c r="I120" s="142">
        <v>727193.8</v>
      </c>
      <c r="J120" s="142">
        <v>122648.3</v>
      </c>
      <c r="K120" s="142">
        <v>3313.2</v>
      </c>
      <c r="L120" s="142">
        <v>458151.9</v>
      </c>
      <c r="M120" s="142">
        <v>143080.4</v>
      </c>
      <c r="N120" s="142">
        <v>875677</v>
      </c>
      <c r="O120" s="142">
        <v>514406.2</v>
      </c>
      <c r="P120" s="142">
        <v>16451.2</v>
      </c>
      <c r="Q120" s="142">
        <v>570474.9</v>
      </c>
      <c r="R120" s="142">
        <v>216834.5</v>
      </c>
      <c r="S120" s="142">
        <v>47770.6</v>
      </c>
      <c r="T120" s="142">
        <v>25780.799999999999</v>
      </c>
      <c r="U120" s="142">
        <v>143283.1</v>
      </c>
      <c r="V120" s="142">
        <v>858.9</v>
      </c>
      <c r="W120" s="142">
        <v>4150994.8</v>
      </c>
      <c r="X120" s="142">
        <v>3806092.2</v>
      </c>
      <c r="Y120" s="142">
        <v>1503115.2</v>
      </c>
      <c r="Z120" s="142">
        <v>1245418.8999999999</v>
      </c>
      <c r="AA120" s="142">
        <v>257696.3</v>
      </c>
      <c r="AB120" s="142">
        <v>118286.8</v>
      </c>
      <c r="AC120" s="142">
        <v>1591921</v>
      </c>
      <c r="AD120" s="142">
        <v>543984.19999999995</v>
      </c>
      <c r="AE120" s="142">
        <v>1038461.7</v>
      </c>
      <c r="AF120" s="142">
        <v>4397.6000000000004</v>
      </c>
      <c r="AG120" s="142">
        <v>5077.5</v>
      </c>
      <c r="AH120" s="142">
        <v>592769.19999999995</v>
      </c>
      <c r="AI120" s="142">
        <v>479608.2</v>
      </c>
      <c r="AJ120" s="142">
        <v>113161</v>
      </c>
      <c r="AK120" s="142">
        <v>341025.5</v>
      </c>
      <c r="AL120" s="142">
        <v>43899.9</v>
      </c>
      <c r="AM120" s="142">
        <v>297125.59999999998</v>
      </c>
      <c r="AN120" s="142">
        <v>5681</v>
      </c>
      <c r="AO120" s="142">
        <v>205633.5</v>
      </c>
      <c r="AP120" s="142">
        <v>0</v>
      </c>
      <c r="AQ120" s="142">
        <v>85811.1</v>
      </c>
      <c r="AR120" s="142">
        <v>0</v>
      </c>
      <c r="AS120" s="142">
        <v>3877.1</v>
      </c>
      <c r="AT120" s="142">
        <v>-636329.09999999963</v>
      </c>
      <c r="AU120" s="142">
        <v>-885054.60000000009</v>
      </c>
      <c r="AV120" s="142">
        <v>-1229098.2999999998</v>
      </c>
      <c r="AW120" s="142">
        <v>-4.1975448699999998</v>
      </c>
      <c r="AX120" s="142">
        <v>0.10000000009313226</v>
      </c>
      <c r="AY120" s="142">
        <v>1229098.3999999999</v>
      </c>
      <c r="AZ120" s="142">
        <v>666705.80000000005</v>
      </c>
      <c r="BA120" s="142">
        <v>562392.6</v>
      </c>
      <c r="BB120" s="142">
        <v>292813.61797569058</v>
      </c>
      <c r="BC120" s="142">
        <v>4847029</v>
      </c>
      <c r="BI120" s="140">
        <v>2015</v>
      </c>
      <c r="BJ120" s="140">
        <v>9</v>
      </c>
      <c r="BK120" s="140" t="s">
        <v>615</v>
      </c>
      <c r="BL120" s="147">
        <v>42248</v>
      </c>
      <c r="BM120" s="142">
        <v>368587.62000000011</v>
      </c>
      <c r="BN120" s="142">
        <v>368570.8200000003</v>
      </c>
      <c r="BO120" s="142">
        <v>348199.12000000011</v>
      </c>
      <c r="BP120" s="142">
        <v>83353.900000000023</v>
      </c>
      <c r="BQ120" s="142">
        <v>15756.600000000006</v>
      </c>
      <c r="BR120" s="142">
        <v>373.5</v>
      </c>
      <c r="BS120" s="142">
        <v>52183.5</v>
      </c>
      <c r="BT120" s="142">
        <v>15040.299999999988</v>
      </c>
      <c r="BU120" s="142">
        <v>153460.21999999997</v>
      </c>
      <c r="BV120" s="142">
        <v>55560.799999999988</v>
      </c>
      <c r="BW120" s="142">
        <v>1702.5</v>
      </c>
      <c r="BX120" s="142">
        <v>54121.700000000012</v>
      </c>
      <c r="BY120" s="142">
        <v>20371.700000000012</v>
      </c>
      <c r="BZ120" s="142">
        <v>5071.7999999999956</v>
      </c>
      <c r="CA120" s="142">
        <v>1256.2999999999993</v>
      </c>
      <c r="CB120" s="142">
        <v>14043.600000000006</v>
      </c>
      <c r="CC120" s="142">
        <v>16.799999999999955</v>
      </c>
      <c r="CD120" s="142">
        <v>545118.89999999991</v>
      </c>
      <c r="CE120" s="142">
        <v>504051.40000000037</v>
      </c>
      <c r="CF120" s="142">
        <v>151371.39999999991</v>
      </c>
      <c r="CG120" s="142">
        <v>126784.39999999991</v>
      </c>
      <c r="CH120" s="142">
        <v>24587</v>
      </c>
      <c r="CI120" s="142">
        <v>15372.300000000003</v>
      </c>
      <c r="CJ120" s="142">
        <v>182469.30000000005</v>
      </c>
      <c r="CK120" s="142">
        <v>62741.999999999942</v>
      </c>
      <c r="CL120" s="142">
        <v>119157.29999999993</v>
      </c>
      <c r="CM120" s="142">
        <v>282.10000000000036</v>
      </c>
      <c r="CN120" s="142">
        <v>287.89999999999964</v>
      </c>
      <c r="CO120" s="142">
        <v>154838.39999999997</v>
      </c>
      <c r="CP120" s="142">
        <v>115653</v>
      </c>
      <c r="CQ120" s="142">
        <v>39185.399999999994</v>
      </c>
      <c r="CR120" s="142">
        <v>41067.5</v>
      </c>
      <c r="CS120" s="142">
        <v>5233.8000000000029</v>
      </c>
      <c r="CT120" s="142">
        <v>35833.699999999983</v>
      </c>
      <c r="CU120" s="142">
        <v>201.80000000000018</v>
      </c>
      <c r="CV120" s="142">
        <v>20549.200000000012</v>
      </c>
      <c r="CW120" s="142">
        <v>0</v>
      </c>
      <c r="CX120" s="142">
        <v>15082.700000000012</v>
      </c>
      <c r="CY120" s="142">
        <v>0</v>
      </c>
      <c r="CZ120" s="142">
        <v>0</v>
      </c>
      <c r="DA120" s="142">
        <v>-21692.879999999423</v>
      </c>
      <c r="DB120" s="142">
        <v>-135480.58000000007</v>
      </c>
      <c r="DC120" s="142">
        <v>-176531.2799999998</v>
      </c>
      <c r="DD120" s="142">
        <v>-0.60287933999999987</v>
      </c>
      <c r="DE120" s="142">
        <v>-0.17999999993480742</v>
      </c>
      <c r="DF120" s="142">
        <v>176531.09999999986</v>
      </c>
      <c r="DG120" s="142">
        <v>168040.50000000006</v>
      </c>
      <c r="DH120" s="142">
        <v>8490.5999999999767</v>
      </c>
    </row>
    <row r="121" spans="2:112" x14ac:dyDescent="0.25">
      <c r="B121" s="140">
        <v>2015</v>
      </c>
      <c r="C121" s="140">
        <v>10</v>
      </c>
      <c r="D121" s="140" t="s">
        <v>616</v>
      </c>
      <c r="E121" s="147">
        <v>42278</v>
      </c>
      <c r="F121" s="142">
        <v>3241326.3</v>
      </c>
      <c r="G121" s="142">
        <v>3240406.8</v>
      </c>
      <c r="H121" s="142">
        <v>2989926.3</v>
      </c>
      <c r="I121" s="142">
        <v>822352.3</v>
      </c>
      <c r="J121" s="142">
        <v>139425.29999999999</v>
      </c>
      <c r="K121" s="142">
        <v>3726.8</v>
      </c>
      <c r="L121" s="142">
        <v>516788.5</v>
      </c>
      <c r="M121" s="142">
        <v>162411.70000000001</v>
      </c>
      <c r="N121" s="142">
        <v>951787.5</v>
      </c>
      <c r="O121" s="142">
        <v>568965.4</v>
      </c>
      <c r="P121" s="142">
        <v>18037</v>
      </c>
      <c r="Q121" s="142">
        <v>628784.1</v>
      </c>
      <c r="R121" s="142">
        <v>250480.5</v>
      </c>
      <c r="S121" s="142">
        <v>52861.9</v>
      </c>
      <c r="T121" s="142">
        <v>27655.1</v>
      </c>
      <c r="U121" s="142">
        <v>169963.5</v>
      </c>
      <c r="V121" s="142">
        <v>919.5</v>
      </c>
      <c r="W121" s="142">
        <v>4589188.9000000004</v>
      </c>
      <c r="X121" s="142">
        <v>4217995.5</v>
      </c>
      <c r="Y121" s="142">
        <v>1657096.2</v>
      </c>
      <c r="Z121" s="142">
        <v>1372058.9</v>
      </c>
      <c r="AA121" s="142">
        <v>285037.3</v>
      </c>
      <c r="AB121" s="142">
        <v>135464.9</v>
      </c>
      <c r="AC121" s="142">
        <v>1779724</v>
      </c>
      <c r="AD121" s="142">
        <v>608523.4</v>
      </c>
      <c r="AE121" s="142">
        <v>1161066</v>
      </c>
      <c r="AF121" s="142">
        <v>5057.1000000000004</v>
      </c>
      <c r="AG121" s="142">
        <v>5077.5</v>
      </c>
      <c r="AH121" s="142">
        <v>645710.4</v>
      </c>
      <c r="AI121" s="142">
        <v>516531.4</v>
      </c>
      <c r="AJ121" s="142">
        <v>129179</v>
      </c>
      <c r="AK121" s="142">
        <v>367316.3</v>
      </c>
      <c r="AL121" s="142">
        <v>51354.1</v>
      </c>
      <c r="AM121" s="142">
        <v>315962.2</v>
      </c>
      <c r="AN121" s="142">
        <v>9032.2999999999993</v>
      </c>
      <c r="AO121" s="142">
        <v>219831.5</v>
      </c>
      <c r="AP121" s="142">
        <v>0</v>
      </c>
      <c r="AQ121" s="142">
        <v>87098.4</v>
      </c>
      <c r="AR121" s="142">
        <v>0</v>
      </c>
      <c r="AS121" s="142">
        <v>3877.1</v>
      </c>
      <c r="AT121" s="142">
        <v>-702152.20000000065</v>
      </c>
      <c r="AU121" s="142">
        <v>-977588.70000000019</v>
      </c>
      <c r="AV121" s="142">
        <v>-1347862.6000000006</v>
      </c>
      <c r="AW121" s="142">
        <v>-4.6031417799999996</v>
      </c>
      <c r="AX121" s="142">
        <v>0.19999999948777258</v>
      </c>
      <c r="AY121" s="142">
        <v>1347862.8</v>
      </c>
      <c r="AZ121" s="142">
        <v>784470.6</v>
      </c>
      <c r="BA121" s="142">
        <v>563392.19999999995</v>
      </c>
      <c r="BB121" s="142">
        <v>292813.6182674783</v>
      </c>
      <c r="BC121" s="142">
        <v>4850933</v>
      </c>
      <c r="BE121" s="150">
        <v>6036232.9940957399</v>
      </c>
      <c r="BI121" s="140">
        <v>2015</v>
      </c>
      <c r="BJ121" s="140">
        <v>10</v>
      </c>
      <c r="BK121" s="140" t="s">
        <v>616</v>
      </c>
      <c r="BL121" s="147">
        <v>42278</v>
      </c>
      <c r="BM121" s="142">
        <v>319429.79999999981</v>
      </c>
      <c r="BN121" s="142">
        <v>319369.19999999972</v>
      </c>
      <c r="BO121" s="142">
        <v>285723.19999999972</v>
      </c>
      <c r="BP121" s="142">
        <v>95158.5</v>
      </c>
      <c r="BQ121" s="142">
        <v>16776.999999999985</v>
      </c>
      <c r="BR121" s="142">
        <v>413.60000000000036</v>
      </c>
      <c r="BS121" s="142">
        <v>58636.599999999977</v>
      </c>
      <c r="BT121" s="142">
        <v>19331.300000000017</v>
      </c>
      <c r="BU121" s="142">
        <v>76110.5</v>
      </c>
      <c r="BV121" s="142">
        <v>54559.200000000012</v>
      </c>
      <c r="BW121" s="142">
        <v>1585.7999999999993</v>
      </c>
      <c r="BX121" s="142">
        <v>58309.199999999953</v>
      </c>
      <c r="BY121" s="142">
        <v>33646</v>
      </c>
      <c r="BZ121" s="142">
        <v>5091.3000000000029</v>
      </c>
      <c r="CA121" s="142">
        <v>1874.2999999999993</v>
      </c>
      <c r="CB121" s="142">
        <v>26680.399999999994</v>
      </c>
      <c r="CC121" s="142">
        <v>60.600000000000023</v>
      </c>
      <c r="CD121" s="142">
        <v>438194.10000000056</v>
      </c>
      <c r="CE121" s="142">
        <v>411903.29999999981</v>
      </c>
      <c r="CF121" s="142">
        <v>153981</v>
      </c>
      <c r="CG121" s="142">
        <v>126640</v>
      </c>
      <c r="CH121" s="142">
        <v>27341</v>
      </c>
      <c r="CI121" s="142">
        <v>17178.099999999991</v>
      </c>
      <c r="CJ121" s="142">
        <v>187803</v>
      </c>
      <c r="CK121" s="142">
        <v>64539.20000000007</v>
      </c>
      <c r="CL121" s="142">
        <v>122604.30000000005</v>
      </c>
      <c r="CM121" s="142">
        <v>659.5</v>
      </c>
      <c r="CN121" s="142">
        <v>0</v>
      </c>
      <c r="CO121" s="142">
        <v>52941.20000000007</v>
      </c>
      <c r="CP121" s="142">
        <v>36923.200000000012</v>
      </c>
      <c r="CQ121" s="142">
        <v>16018</v>
      </c>
      <c r="CR121" s="142">
        <v>26290.799999999988</v>
      </c>
      <c r="CS121" s="142">
        <v>7454.1999999999971</v>
      </c>
      <c r="CT121" s="142">
        <v>18836.600000000035</v>
      </c>
      <c r="CU121" s="142">
        <v>3351.2999999999993</v>
      </c>
      <c r="CV121" s="142">
        <v>14198</v>
      </c>
      <c r="CW121" s="142">
        <v>0</v>
      </c>
      <c r="CX121" s="142">
        <v>1287.2999999999884</v>
      </c>
      <c r="CY121" s="142">
        <v>0</v>
      </c>
      <c r="CZ121" s="142">
        <v>0</v>
      </c>
      <c r="DA121" s="142">
        <v>-65823.100000001024</v>
      </c>
      <c r="DB121" s="142">
        <v>-92534.100000000093</v>
      </c>
      <c r="DC121" s="142">
        <v>-118764.30000000075</v>
      </c>
      <c r="DD121" s="142">
        <v>-0.40559690999999987</v>
      </c>
      <c r="DE121" s="142">
        <v>9.9999999394640326E-2</v>
      </c>
      <c r="DF121" s="142">
        <v>118764.40000000014</v>
      </c>
      <c r="DG121" s="142">
        <v>117764.79999999993</v>
      </c>
      <c r="DH121" s="142">
        <v>999.59999999997672</v>
      </c>
    </row>
    <row r="122" spans="2:112" x14ac:dyDescent="0.25">
      <c r="B122" s="140">
        <v>2015</v>
      </c>
      <c r="C122" s="140">
        <v>11</v>
      </c>
      <c r="D122" s="140" t="s">
        <v>617</v>
      </c>
      <c r="E122" s="147">
        <v>42309</v>
      </c>
      <c r="F122" s="142">
        <v>3557119.4</v>
      </c>
      <c r="G122" s="142">
        <v>3556151.2</v>
      </c>
      <c r="H122" s="142">
        <v>3289099.3</v>
      </c>
      <c r="I122" s="142">
        <v>927935</v>
      </c>
      <c r="J122" s="142">
        <v>157557.20000000001</v>
      </c>
      <c r="K122" s="142">
        <v>4099.2</v>
      </c>
      <c r="L122" s="142">
        <v>580999.80000000005</v>
      </c>
      <c r="M122" s="142">
        <v>185278.8</v>
      </c>
      <c r="N122" s="142">
        <v>1026783.5</v>
      </c>
      <c r="O122" s="142">
        <v>624435.80000000005</v>
      </c>
      <c r="P122" s="142">
        <v>19827.400000000001</v>
      </c>
      <c r="Q122" s="142">
        <v>690117.6</v>
      </c>
      <c r="R122" s="142">
        <v>267051.90000000002</v>
      </c>
      <c r="S122" s="142">
        <v>58206.5</v>
      </c>
      <c r="T122" s="142">
        <v>29058.9</v>
      </c>
      <c r="U122" s="142">
        <v>179786.5</v>
      </c>
      <c r="V122" s="142">
        <v>968.2</v>
      </c>
      <c r="W122" s="142">
        <v>5003474.5999999996</v>
      </c>
      <c r="X122" s="142">
        <v>4604528.0999999996</v>
      </c>
      <c r="Y122" s="142">
        <v>1812970.3</v>
      </c>
      <c r="Z122" s="142">
        <v>1496812.3</v>
      </c>
      <c r="AA122" s="142">
        <v>316158</v>
      </c>
      <c r="AB122" s="142">
        <v>152829.4</v>
      </c>
      <c r="AC122" s="142">
        <v>1952978.2</v>
      </c>
      <c r="AD122" s="142">
        <v>676670.8</v>
      </c>
      <c r="AE122" s="142">
        <v>1265431.7</v>
      </c>
      <c r="AF122" s="142">
        <v>5277.8</v>
      </c>
      <c r="AG122" s="142">
        <v>5597.9</v>
      </c>
      <c r="AH122" s="142">
        <v>685750.2</v>
      </c>
      <c r="AI122" s="142">
        <v>545386</v>
      </c>
      <c r="AJ122" s="142">
        <v>140364.20000000001</v>
      </c>
      <c r="AK122" s="142">
        <v>525861.2831939999</v>
      </c>
      <c r="AL122" s="142">
        <v>61062.5</v>
      </c>
      <c r="AM122" s="142">
        <v>334006.90000000002</v>
      </c>
      <c r="AN122" s="142">
        <v>10684</v>
      </c>
      <c r="AO122" s="142">
        <v>234507</v>
      </c>
      <c r="AP122" s="142">
        <v>0</v>
      </c>
      <c r="AQ122" s="142">
        <v>88815.9</v>
      </c>
      <c r="AR122" s="142">
        <v>0</v>
      </c>
      <c r="AS122" s="142">
        <v>3877.1</v>
      </c>
      <c r="AT122" s="142">
        <v>-760604.99999999953</v>
      </c>
      <c r="AU122" s="142">
        <v>-1048376.8999999994</v>
      </c>
      <c r="AV122" s="142">
        <v>-1446355.1999999997</v>
      </c>
      <c r="AW122" s="142">
        <v>-4.9395079700000002</v>
      </c>
      <c r="AX122" s="142">
        <v>0.1000000003259629</v>
      </c>
      <c r="AY122" s="142">
        <v>1446355.3</v>
      </c>
      <c r="AZ122" s="142">
        <v>880146.5</v>
      </c>
      <c r="BA122" s="142">
        <v>566208.80000000005</v>
      </c>
      <c r="BB122" s="142">
        <v>292813.61803329567</v>
      </c>
      <c r="BC122" s="142">
        <v>4856799</v>
      </c>
      <c r="BI122" s="140">
        <v>2015</v>
      </c>
      <c r="BJ122" s="140">
        <v>11</v>
      </c>
      <c r="BK122" s="140" t="s">
        <v>617</v>
      </c>
      <c r="BL122" s="147">
        <v>42309</v>
      </c>
      <c r="BM122" s="142">
        <v>315793.10000000009</v>
      </c>
      <c r="BN122" s="142">
        <v>315744.40000000037</v>
      </c>
      <c r="BO122" s="142">
        <v>299173</v>
      </c>
      <c r="BP122" s="142">
        <v>105582.69999999995</v>
      </c>
      <c r="BQ122" s="142">
        <v>18131.900000000023</v>
      </c>
      <c r="BR122" s="142">
        <v>372.39999999999964</v>
      </c>
      <c r="BS122" s="142">
        <v>64211.300000000047</v>
      </c>
      <c r="BT122" s="142">
        <v>22867.099999999977</v>
      </c>
      <c r="BU122" s="142">
        <v>74996</v>
      </c>
      <c r="BV122" s="142">
        <v>55470.400000000023</v>
      </c>
      <c r="BW122" s="142">
        <v>1790.4000000000015</v>
      </c>
      <c r="BX122" s="142">
        <v>61333.5</v>
      </c>
      <c r="BY122" s="142">
        <v>16571.400000000023</v>
      </c>
      <c r="BZ122" s="142">
        <v>5344.5999999999985</v>
      </c>
      <c r="CA122" s="142">
        <v>1403.8000000000029</v>
      </c>
      <c r="CB122" s="142">
        <v>9823</v>
      </c>
      <c r="CC122" s="142">
        <v>48.700000000000045</v>
      </c>
      <c r="CD122" s="142">
        <v>414285.69999999925</v>
      </c>
      <c r="CE122" s="142">
        <v>386532.59999999963</v>
      </c>
      <c r="CF122" s="142">
        <v>155874.10000000009</v>
      </c>
      <c r="CG122" s="142">
        <v>124753.40000000014</v>
      </c>
      <c r="CH122" s="142">
        <v>31120.700000000012</v>
      </c>
      <c r="CI122" s="142">
        <v>17364.5</v>
      </c>
      <c r="CJ122" s="142">
        <v>173254.19999999995</v>
      </c>
      <c r="CK122" s="142">
        <v>68147.400000000023</v>
      </c>
      <c r="CL122" s="142">
        <v>104365.69999999995</v>
      </c>
      <c r="CM122" s="142">
        <v>220.69999999999982</v>
      </c>
      <c r="CN122" s="142">
        <v>520.39999999999964</v>
      </c>
      <c r="CO122" s="142">
        <v>40039.79999999993</v>
      </c>
      <c r="CP122" s="142">
        <v>28854.599999999977</v>
      </c>
      <c r="CQ122" s="142">
        <v>11185.200000000012</v>
      </c>
      <c r="CR122" s="142">
        <v>158544.98319399991</v>
      </c>
      <c r="CS122" s="142">
        <v>9708.4000000000015</v>
      </c>
      <c r="CT122" s="142">
        <v>18044.700000000012</v>
      </c>
      <c r="CU122" s="142">
        <v>1651.7000000000007</v>
      </c>
      <c r="CV122" s="142">
        <v>14675.5</v>
      </c>
      <c r="CW122" s="142">
        <v>0</v>
      </c>
      <c r="CX122" s="142">
        <v>1717.5</v>
      </c>
      <c r="CY122" s="142">
        <v>0</v>
      </c>
      <c r="CZ122" s="142">
        <v>0</v>
      </c>
      <c r="DA122" s="142">
        <v>-58452.799999998882</v>
      </c>
      <c r="DB122" s="142">
        <v>-70788.199999999255</v>
      </c>
      <c r="DC122" s="142">
        <v>-98492.599999999162</v>
      </c>
      <c r="DD122" s="142">
        <v>-0.33636619000000056</v>
      </c>
      <c r="DE122" s="142">
        <v>-9.9999999161809683E-2</v>
      </c>
      <c r="DF122" s="142">
        <v>98492.5</v>
      </c>
      <c r="DG122" s="142">
        <v>95675.900000000023</v>
      </c>
      <c r="DH122" s="142">
        <v>2816.6000000000931</v>
      </c>
    </row>
    <row r="123" spans="2:112" x14ac:dyDescent="0.25">
      <c r="B123" s="140">
        <v>2015</v>
      </c>
      <c r="C123" s="140">
        <v>12</v>
      </c>
      <c r="D123" s="140" t="s">
        <v>618</v>
      </c>
      <c r="E123" s="147">
        <v>42339</v>
      </c>
      <c r="F123" s="142">
        <v>4180896.5</v>
      </c>
      <c r="G123" s="142">
        <v>4180153.3</v>
      </c>
      <c r="H123" s="142">
        <v>3861913.1</v>
      </c>
      <c r="I123" s="142">
        <v>1017725.13516865</v>
      </c>
      <c r="J123" s="142">
        <v>174568.16672278999</v>
      </c>
      <c r="K123" s="142">
        <v>4467.99766318</v>
      </c>
      <c r="L123" s="142">
        <v>635579.69999999995</v>
      </c>
      <c r="M123" s="142">
        <v>203109.27078268002</v>
      </c>
      <c r="N123" s="142">
        <v>1247308.4302087901</v>
      </c>
      <c r="O123" s="142">
        <v>700495.12117728998</v>
      </c>
      <c r="P123" s="142">
        <v>21480.7</v>
      </c>
      <c r="Q123" s="142">
        <v>874903.71755335992</v>
      </c>
      <c r="R123" s="142">
        <v>318240.19080752</v>
      </c>
      <c r="S123" s="142">
        <v>63458.292559470006</v>
      </c>
      <c r="T123" s="142">
        <v>51183.816604140011</v>
      </c>
      <c r="U123" s="142">
        <v>203598.08164390997</v>
      </c>
      <c r="V123" s="142">
        <v>743.17457321999973</v>
      </c>
      <c r="W123" s="142">
        <v>5847059.7827990297</v>
      </c>
      <c r="X123" s="142">
        <v>5317321.3824966196</v>
      </c>
      <c r="Y123" s="142">
        <v>2113306.8494412806</v>
      </c>
      <c r="Z123" s="142">
        <v>1756916.4104744704</v>
      </c>
      <c r="AA123" s="142">
        <v>356390.43896681</v>
      </c>
      <c r="AB123" s="142">
        <v>193529.60649919999</v>
      </c>
      <c r="AC123" s="142">
        <v>2210524.7610120699</v>
      </c>
      <c r="AD123" s="142">
        <v>743704.53358018026</v>
      </c>
      <c r="AE123" s="142">
        <v>1450049.0035381995</v>
      </c>
      <c r="AF123" s="142">
        <v>5740.0226235499995</v>
      </c>
      <c r="AG123" s="142">
        <v>11031.20127014</v>
      </c>
      <c r="AH123" s="142">
        <v>799960.16554406995</v>
      </c>
      <c r="AI123" s="142">
        <v>657218.47768551996</v>
      </c>
      <c r="AJ123" s="142">
        <v>142741.68785855002</v>
      </c>
      <c r="AK123" s="142">
        <v>571341.39845248987</v>
      </c>
      <c r="AL123" s="142">
        <v>97573.381225000005</v>
      </c>
      <c r="AM123" s="142">
        <v>428287.90196899994</v>
      </c>
      <c r="AN123" s="142">
        <v>17506.870102140001</v>
      </c>
      <c r="AO123" s="142">
        <v>315576.89125821996</v>
      </c>
      <c r="AP123" s="142">
        <v>0</v>
      </c>
      <c r="AQ123" s="142">
        <v>95204.140608639995</v>
      </c>
      <c r="AR123" s="142">
        <v>0</v>
      </c>
      <c r="AS123" s="142">
        <v>3877.1</v>
      </c>
      <c r="AT123" s="142">
        <v>-866203.11725495942</v>
      </c>
      <c r="AU123" s="142">
        <v>-1137168.0824966198</v>
      </c>
      <c r="AV123" s="142">
        <v>-1666163.2827990297</v>
      </c>
      <c r="AW123" s="142">
        <v>-5.6901815522180801</v>
      </c>
      <c r="AX123" s="142">
        <v>-1.1830034665763378E-2</v>
      </c>
      <c r="AY123" s="142">
        <v>1666163.2709689951</v>
      </c>
      <c r="AZ123" s="142">
        <v>1063074.5714398602</v>
      </c>
      <c r="BA123" s="142">
        <v>603088.69952913478</v>
      </c>
      <c r="BB123" s="142">
        <v>292813.7296690552</v>
      </c>
      <c r="BC123" s="142">
        <v>4861561</v>
      </c>
      <c r="BI123" s="140">
        <v>2015</v>
      </c>
      <c r="BJ123" s="140">
        <v>12</v>
      </c>
      <c r="BK123" s="140" t="s">
        <v>618</v>
      </c>
      <c r="BL123" s="147">
        <v>42339</v>
      </c>
      <c r="BM123" s="142">
        <v>623777.10000000009</v>
      </c>
      <c r="BN123" s="142">
        <v>624002.09999999963</v>
      </c>
      <c r="BO123" s="142">
        <v>572813.80000000028</v>
      </c>
      <c r="BP123" s="142">
        <v>89790.135168649955</v>
      </c>
      <c r="BQ123" s="142">
        <v>17010.966722789977</v>
      </c>
      <c r="BR123" s="142">
        <v>368.7976631800002</v>
      </c>
      <c r="BS123" s="142">
        <v>54579.899999999907</v>
      </c>
      <c r="BT123" s="142">
        <v>17830.47078268003</v>
      </c>
      <c r="BU123" s="142">
        <v>220524.93020879012</v>
      </c>
      <c r="BV123" s="142">
        <v>76059.321177289938</v>
      </c>
      <c r="BW123" s="142">
        <v>1653.2999999999993</v>
      </c>
      <c r="BX123" s="142">
        <v>184786.11755335995</v>
      </c>
      <c r="BY123" s="142">
        <v>51188.290807519981</v>
      </c>
      <c r="BZ123" s="142">
        <v>5251.7925594700064</v>
      </c>
      <c r="CA123" s="142">
        <v>22124.916604140009</v>
      </c>
      <c r="CB123" s="142">
        <v>23811.581643909973</v>
      </c>
      <c r="CC123" s="142">
        <v>-225.02542678000032</v>
      </c>
      <c r="CD123" s="142">
        <v>843585.1827990301</v>
      </c>
      <c r="CE123" s="142">
        <v>712793.28249661997</v>
      </c>
      <c r="CF123" s="142">
        <v>300336.54944128054</v>
      </c>
      <c r="CG123" s="142">
        <v>260104.1104744703</v>
      </c>
      <c r="CH123" s="142">
        <v>40232.438966810005</v>
      </c>
      <c r="CI123" s="142">
        <v>40700.206499199994</v>
      </c>
      <c r="CJ123" s="142">
        <v>257546.56101206993</v>
      </c>
      <c r="CK123" s="142">
        <v>67033.733580180211</v>
      </c>
      <c r="CL123" s="142">
        <v>184617.30353819951</v>
      </c>
      <c r="CM123" s="142">
        <v>462.2226235499993</v>
      </c>
      <c r="CN123" s="142">
        <v>5433.3012701400003</v>
      </c>
      <c r="CO123" s="142">
        <v>114209.96554407</v>
      </c>
      <c r="CP123" s="142">
        <v>111832.47768551996</v>
      </c>
      <c r="CQ123" s="142">
        <v>2377.4878585500119</v>
      </c>
      <c r="CR123" s="142">
        <v>45480.115258489968</v>
      </c>
      <c r="CS123" s="142">
        <v>36510.881225000005</v>
      </c>
      <c r="CT123" s="142">
        <v>94281.001968999917</v>
      </c>
      <c r="CU123" s="142">
        <v>6822.8701021400011</v>
      </c>
      <c r="CV123" s="142">
        <v>81069.891258219955</v>
      </c>
      <c r="CW123" s="142">
        <v>0</v>
      </c>
      <c r="CX123" s="142">
        <v>6388.2406086400006</v>
      </c>
      <c r="CY123" s="142">
        <v>0</v>
      </c>
      <c r="CZ123" s="142">
        <v>0</v>
      </c>
      <c r="DA123" s="142">
        <v>-105598.11725495989</v>
      </c>
      <c r="DB123" s="142">
        <v>-88791.182496620342</v>
      </c>
      <c r="DC123" s="142">
        <v>-219808.08279903</v>
      </c>
      <c r="DD123" s="142">
        <v>-0.75067358221807989</v>
      </c>
      <c r="DE123" s="142">
        <v>-0.11183003499172628</v>
      </c>
      <c r="DF123" s="142">
        <v>219807.97096899501</v>
      </c>
      <c r="DG123" s="142">
        <v>182928.07143986016</v>
      </c>
      <c r="DH123" s="142">
        <v>36879.899529134738</v>
      </c>
    </row>
    <row r="124" spans="2:112" x14ac:dyDescent="0.25">
      <c r="B124" s="140">
        <v>2016</v>
      </c>
      <c r="C124" s="140">
        <v>1</v>
      </c>
      <c r="D124" s="140" t="s">
        <v>619</v>
      </c>
      <c r="E124" s="147">
        <v>42370</v>
      </c>
      <c r="F124" s="142">
        <v>330874.09999999998</v>
      </c>
      <c r="G124" s="142">
        <v>326394.7</v>
      </c>
      <c r="H124" s="142">
        <v>317229.2</v>
      </c>
      <c r="I124" s="142">
        <v>78950.3</v>
      </c>
      <c r="J124" s="142">
        <v>13498.9</v>
      </c>
      <c r="K124" s="142">
        <v>342</v>
      </c>
      <c r="L124" s="142">
        <v>48837.9</v>
      </c>
      <c r="M124" s="142">
        <v>16271.5</v>
      </c>
      <c r="N124" s="142">
        <v>87391.4</v>
      </c>
      <c r="O124" s="142">
        <v>75720.100000000006</v>
      </c>
      <c r="P124" s="142">
        <v>3428.2</v>
      </c>
      <c r="Q124" s="142">
        <v>71739.199999999997</v>
      </c>
      <c r="R124" s="142">
        <v>9165.5</v>
      </c>
      <c r="S124" s="142">
        <v>6764.1</v>
      </c>
      <c r="T124" s="142">
        <v>2033.5</v>
      </c>
      <c r="U124" s="142">
        <v>367.9</v>
      </c>
      <c r="V124" s="142">
        <v>4479.3999999999996</v>
      </c>
      <c r="W124" s="142">
        <v>525372.69999999995</v>
      </c>
      <c r="X124" s="142">
        <v>519051.7</v>
      </c>
      <c r="Y124" s="142">
        <v>260696.3</v>
      </c>
      <c r="Z124" s="142">
        <v>242032.9</v>
      </c>
      <c r="AA124" s="142">
        <v>18663.400000000001</v>
      </c>
      <c r="AB124" s="142">
        <v>2092</v>
      </c>
      <c r="AC124" s="142">
        <v>203274.8</v>
      </c>
      <c r="AD124" s="142">
        <v>56265.1</v>
      </c>
      <c r="AE124" s="142">
        <v>145393.60000000001</v>
      </c>
      <c r="AF124" s="142">
        <v>695.5</v>
      </c>
      <c r="AG124" s="142">
        <v>920.6</v>
      </c>
      <c r="AH124" s="142">
        <v>52988.6</v>
      </c>
      <c r="AI124" s="142">
        <v>31252.6</v>
      </c>
      <c r="AJ124" s="142">
        <v>21736</v>
      </c>
      <c r="AK124" s="142">
        <v>6321</v>
      </c>
      <c r="AL124" s="142">
        <v>2066.6</v>
      </c>
      <c r="AM124" s="142">
        <v>4254.3999999999996</v>
      </c>
      <c r="AN124" s="142">
        <v>0</v>
      </c>
      <c r="AO124" s="142">
        <v>3864.5</v>
      </c>
      <c r="AP124" s="142">
        <v>0</v>
      </c>
      <c r="AQ124" s="142">
        <v>389.9</v>
      </c>
      <c r="AR124" s="142">
        <v>0</v>
      </c>
      <c r="AS124" s="142">
        <v>0</v>
      </c>
      <c r="AT124" s="142">
        <v>-141510</v>
      </c>
      <c r="AU124" s="142">
        <v>-192657</v>
      </c>
      <c r="AV124" s="142">
        <v>-194498.59999999998</v>
      </c>
      <c r="AW124" s="142">
        <v>-0.62652258999999999</v>
      </c>
      <c r="AX124" s="142">
        <v>-9.9999999976716936E-2</v>
      </c>
      <c r="AY124" s="142">
        <v>194498.5</v>
      </c>
      <c r="AZ124" s="142">
        <v>193803.5</v>
      </c>
      <c r="BA124" s="142">
        <v>695</v>
      </c>
      <c r="BB124" s="142">
        <v>310441.47985150857</v>
      </c>
      <c r="BC124" s="142">
        <v>4865436</v>
      </c>
      <c r="BI124" s="140">
        <v>2016</v>
      </c>
      <c r="BJ124" s="140">
        <v>1</v>
      </c>
      <c r="BK124" s="140" t="s">
        <v>619</v>
      </c>
      <c r="BL124" s="147">
        <v>42370</v>
      </c>
      <c r="BM124" s="142">
        <v>330874.09999999998</v>
      </c>
      <c r="BN124" s="142">
        <v>326394.7</v>
      </c>
      <c r="BO124" s="142">
        <v>317229.2</v>
      </c>
      <c r="BP124" s="142">
        <v>78950.3</v>
      </c>
      <c r="BQ124" s="142">
        <v>13498.9</v>
      </c>
      <c r="BR124" s="142">
        <v>342</v>
      </c>
      <c r="BS124" s="142">
        <v>48837.9</v>
      </c>
      <c r="BT124" s="142">
        <v>16271.5</v>
      </c>
      <c r="BU124" s="142">
        <v>87391.4</v>
      </c>
      <c r="BV124" s="142">
        <v>75720.100000000006</v>
      </c>
      <c r="BW124" s="142">
        <v>3428.2</v>
      </c>
      <c r="BX124" s="142">
        <v>71739.199999999997</v>
      </c>
      <c r="BY124" s="142">
        <v>9165.5</v>
      </c>
      <c r="BZ124" s="142">
        <v>6764.1</v>
      </c>
      <c r="CA124" s="142">
        <v>2033.5</v>
      </c>
      <c r="CB124" s="142">
        <v>367.9</v>
      </c>
      <c r="CC124" s="142">
        <v>4479.3999999999996</v>
      </c>
      <c r="CD124" s="142">
        <v>525372.69999999995</v>
      </c>
      <c r="CE124" s="142">
        <v>519051.7</v>
      </c>
      <c r="CF124" s="142">
        <v>260696.3</v>
      </c>
      <c r="CG124" s="142">
        <v>242032.9</v>
      </c>
      <c r="CH124" s="142">
        <v>18663.400000000001</v>
      </c>
      <c r="CI124" s="142">
        <v>2092</v>
      </c>
      <c r="CJ124" s="142">
        <v>203274.8</v>
      </c>
      <c r="CK124" s="142">
        <v>56265.1</v>
      </c>
      <c r="CL124" s="142">
        <v>145393.60000000001</v>
      </c>
      <c r="CM124" s="142">
        <v>695.5</v>
      </c>
      <c r="CN124" s="142">
        <v>920.6</v>
      </c>
      <c r="CO124" s="142">
        <v>52988.6</v>
      </c>
      <c r="CP124" s="142">
        <v>31252.6</v>
      </c>
      <c r="CQ124" s="142">
        <v>21736</v>
      </c>
      <c r="CR124" s="142">
        <v>6321</v>
      </c>
      <c r="CS124" s="142">
        <v>2066.6</v>
      </c>
      <c r="CT124" s="142">
        <v>4254.3999999999996</v>
      </c>
      <c r="CU124" s="142">
        <v>0</v>
      </c>
      <c r="CV124" s="142">
        <v>3864.5</v>
      </c>
      <c r="CW124" s="142">
        <v>0</v>
      </c>
      <c r="CX124" s="142">
        <v>389.9</v>
      </c>
      <c r="CY124" s="142">
        <v>0</v>
      </c>
      <c r="CZ124" s="142">
        <v>0</v>
      </c>
      <c r="DA124" s="142">
        <v>-141510</v>
      </c>
      <c r="DB124" s="142">
        <v>-192657</v>
      </c>
      <c r="DC124" s="142">
        <v>-194498.59999999998</v>
      </c>
      <c r="DD124" s="142">
        <v>-0.62652258999999999</v>
      </c>
      <c r="DE124" s="142">
        <v>-9.9999999976716936E-2</v>
      </c>
      <c r="DF124" s="142">
        <v>194498.5</v>
      </c>
      <c r="DG124" s="142">
        <v>193803.5</v>
      </c>
      <c r="DH124" s="142">
        <v>695</v>
      </c>
    </row>
    <row r="125" spans="2:112" x14ac:dyDescent="0.25">
      <c r="B125" s="140">
        <v>2016</v>
      </c>
      <c r="C125" s="140">
        <v>2</v>
      </c>
      <c r="D125" s="140" t="s">
        <v>620</v>
      </c>
      <c r="E125" s="147">
        <v>42401</v>
      </c>
      <c r="F125" s="142">
        <v>630130.9</v>
      </c>
      <c r="G125" s="142">
        <v>625651.4</v>
      </c>
      <c r="H125" s="142">
        <v>593328.6</v>
      </c>
      <c r="I125" s="142">
        <v>158895.20000000001</v>
      </c>
      <c r="J125" s="142">
        <v>27315.4</v>
      </c>
      <c r="K125" s="142">
        <v>723.7</v>
      </c>
      <c r="L125" s="142">
        <v>98093.1</v>
      </c>
      <c r="M125" s="142">
        <v>32763</v>
      </c>
      <c r="N125" s="142">
        <v>151333.79999999999</v>
      </c>
      <c r="O125" s="142">
        <v>137350</v>
      </c>
      <c r="P125" s="142">
        <v>4307.8</v>
      </c>
      <c r="Q125" s="142">
        <v>141441.79999999999</v>
      </c>
      <c r="R125" s="142">
        <v>32322.800000000003</v>
      </c>
      <c r="S125" s="142">
        <v>11648.7</v>
      </c>
      <c r="T125" s="142">
        <v>6578</v>
      </c>
      <c r="U125" s="142">
        <v>14096.1</v>
      </c>
      <c r="V125" s="142">
        <v>4479.5</v>
      </c>
      <c r="W125" s="142">
        <v>939449.6</v>
      </c>
      <c r="X125" s="142">
        <v>877875.4</v>
      </c>
      <c r="Y125" s="142">
        <v>433017.5</v>
      </c>
      <c r="Z125" s="142">
        <v>365578.1</v>
      </c>
      <c r="AA125" s="142">
        <v>67439.399999999994</v>
      </c>
      <c r="AB125" s="142">
        <v>10750.3</v>
      </c>
      <c r="AC125" s="142">
        <v>374751.3</v>
      </c>
      <c r="AD125" s="142">
        <v>115063.5</v>
      </c>
      <c r="AE125" s="142">
        <v>257347.1</v>
      </c>
      <c r="AF125" s="142">
        <v>826.4</v>
      </c>
      <c r="AG125" s="142">
        <v>1514.3</v>
      </c>
      <c r="AH125" s="142">
        <v>59356.3</v>
      </c>
      <c r="AI125" s="142">
        <v>37459</v>
      </c>
      <c r="AJ125" s="142">
        <v>21897.3</v>
      </c>
      <c r="AK125" s="142">
        <v>59716.800000000003</v>
      </c>
      <c r="AL125" s="142">
        <v>5834.9</v>
      </c>
      <c r="AM125" s="142">
        <v>53881.9</v>
      </c>
      <c r="AN125" s="142">
        <v>1831.3</v>
      </c>
      <c r="AO125" s="142">
        <v>24618.6</v>
      </c>
      <c r="AP125" s="142">
        <v>0</v>
      </c>
      <c r="AQ125" s="142">
        <v>27432</v>
      </c>
      <c r="AR125" s="142">
        <v>0</v>
      </c>
      <c r="AS125" s="142">
        <v>1857.4</v>
      </c>
      <c r="AT125" s="142">
        <v>-249962.39999999991</v>
      </c>
      <c r="AU125" s="142">
        <v>-252224</v>
      </c>
      <c r="AV125" s="142">
        <v>-309318.69999999995</v>
      </c>
      <c r="AW125" s="142">
        <v>-0.99638327000000004</v>
      </c>
      <c r="AX125" s="142">
        <v>0.1000000000349246</v>
      </c>
      <c r="AY125" s="142">
        <v>309318.8</v>
      </c>
      <c r="AZ125" s="142">
        <v>307026.2</v>
      </c>
      <c r="BA125" s="142">
        <v>2292.6</v>
      </c>
      <c r="BB125" s="142">
        <v>310441.4830249006</v>
      </c>
      <c r="BC125" s="142">
        <v>4871248</v>
      </c>
      <c r="BI125" s="140">
        <v>2016</v>
      </c>
      <c r="BJ125" s="140">
        <v>2</v>
      </c>
      <c r="BK125" s="140" t="s">
        <v>620</v>
      </c>
      <c r="BL125" s="147">
        <v>42401</v>
      </c>
      <c r="BM125" s="142">
        <v>299256.80000000005</v>
      </c>
      <c r="BN125" s="142">
        <v>299256.7</v>
      </c>
      <c r="BO125" s="142">
        <v>276099.39999999997</v>
      </c>
      <c r="BP125" s="142">
        <v>79944.900000000009</v>
      </c>
      <c r="BQ125" s="142">
        <v>13816.500000000002</v>
      </c>
      <c r="BR125" s="142">
        <v>381.70000000000005</v>
      </c>
      <c r="BS125" s="142">
        <v>49255.200000000004</v>
      </c>
      <c r="BT125" s="142">
        <v>16491.5</v>
      </c>
      <c r="BU125" s="142">
        <v>63942.399999999994</v>
      </c>
      <c r="BV125" s="142">
        <v>61629.899999999994</v>
      </c>
      <c r="BW125" s="142">
        <v>879.60000000000036</v>
      </c>
      <c r="BX125" s="142">
        <v>69702.599999999991</v>
      </c>
      <c r="BY125" s="142">
        <v>23157.300000000003</v>
      </c>
      <c r="BZ125" s="142">
        <v>4884.6000000000004</v>
      </c>
      <c r="CA125" s="142">
        <v>4544.5</v>
      </c>
      <c r="CB125" s="142">
        <v>13728.2</v>
      </c>
      <c r="CC125" s="142">
        <v>0.1000000000003638</v>
      </c>
      <c r="CD125" s="142">
        <v>414076.9</v>
      </c>
      <c r="CE125" s="142">
        <v>358823.7</v>
      </c>
      <c r="CF125" s="142">
        <v>172321.2</v>
      </c>
      <c r="CG125" s="142">
        <v>123545.19999999998</v>
      </c>
      <c r="CH125" s="142">
        <v>48775.999999999993</v>
      </c>
      <c r="CI125" s="142">
        <v>8658.2999999999993</v>
      </c>
      <c r="CJ125" s="142">
        <v>171476.5</v>
      </c>
      <c r="CK125" s="142">
        <v>58798.400000000001</v>
      </c>
      <c r="CL125" s="142">
        <v>111953.5</v>
      </c>
      <c r="CM125" s="142">
        <v>130.89999999999998</v>
      </c>
      <c r="CN125" s="142">
        <v>593.69999999999993</v>
      </c>
      <c r="CO125" s="142">
        <v>6367.7000000000044</v>
      </c>
      <c r="CP125" s="142">
        <v>6206.4000000000015</v>
      </c>
      <c r="CQ125" s="142">
        <v>161.29999999999927</v>
      </c>
      <c r="CR125" s="142">
        <v>53395.8</v>
      </c>
      <c r="CS125" s="142">
        <v>3768.2999999999997</v>
      </c>
      <c r="CT125" s="142">
        <v>49627.5</v>
      </c>
      <c r="CU125" s="142">
        <v>1831.3</v>
      </c>
      <c r="CV125" s="142">
        <v>20754.099999999999</v>
      </c>
      <c r="CW125" s="142">
        <v>0</v>
      </c>
      <c r="CX125" s="142">
        <v>27042.1</v>
      </c>
      <c r="CY125" s="142">
        <v>0</v>
      </c>
      <c r="CZ125" s="142">
        <v>1857.4</v>
      </c>
      <c r="DA125" s="142">
        <v>-108452.39999999991</v>
      </c>
      <c r="DB125" s="142">
        <v>-59567</v>
      </c>
      <c r="DC125" s="142">
        <v>-114820.09999999998</v>
      </c>
      <c r="DD125" s="142">
        <v>-0.36986068000000005</v>
      </c>
      <c r="DE125" s="142">
        <v>0.20000000001164153</v>
      </c>
      <c r="DF125" s="142">
        <v>114820.29999999999</v>
      </c>
      <c r="DG125" s="142">
        <v>113222.70000000001</v>
      </c>
      <c r="DH125" s="142">
        <v>1597.6</v>
      </c>
    </row>
    <row r="126" spans="2:112" x14ac:dyDescent="0.25">
      <c r="B126" s="140">
        <v>2016</v>
      </c>
      <c r="C126" s="140">
        <v>3</v>
      </c>
      <c r="D126" s="140" t="s">
        <v>621</v>
      </c>
      <c r="E126" s="147">
        <v>42430</v>
      </c>
      <c r="F126" s="142">
        <v>1076806.3</v>
      </c>
      <c r="G126" s="142">
        <v>1072326.8</v>
      </c>
      <c r="H126" s="142">
        <v>1013261</v>
      </c>
      <c r="I126" s="142">
        <v>251047.4</v>
      </c>
      <c r="J126" s="142">
        <v>40863.800000000003</v>
      </c>
      <c r="K126" s="142">
        <v>1153.5999999999999</v>
      </c>
      <c r="L126" s="142">
        <v>153138</v>
      </c>
      <c r="M126" s="142">
        <v>55892</v>
      </c>
      <c r="N126" s="142">
        <v>348884.6</v>
      </c>
      <c r="O126" s="142">
        <v>201671.7</v>
      </c>
      <c r="P126" s="142">
        <v>5573.4</v>
      </c>
      <c r="Q126" s="142">
        <v>206083.9</v>
      </c>
      <c r="R126" s="142">
        <v>59065.8</v>
      </c>
      <c r="S126" s="142">
        <v>17347.2</v>
      </c>
      <c r="T126" s="142">
        <v>14467.1</v>
      </c>
      <c r="U126" s="142">
        <v>27251.5</v>
      </c>
      <c r="V126" s="142">
        <v>4479.5</v>
      </c>
      <c r="W126" s="142">
        <v>1466489.5</v>
      </c>
      <c r="X126" s="142">
        <v>1395403.7</v>
      </c>
      <c r="Y126" s="142">
        <v>590963.4</v>
      </c>
      <c r="Z126" s="142">
        <v>493427</v>
      </c>
      <c r="AA126" s="142">
        <v>97536.4</v>
      </c>
      <c r="AB126" s="142">
        <v>24244.2</v>
      </c>
      <c r="AC126" s="142">
        <v>542073.19999999995</v>
      </c>
      <c r="AD126" s="142">
        <v>174741.1</v>
      </c>
      <c r="AE126" s="142">
        <v>364886.3</v>
      </c>
      <c r="AF126" s="142">
        <v>931.5</v>
      </c>
      <c r="AG126" s="142">
        <v>1514.3</v>
      </c>
      <c r="AH126" s="142">
        <v>238122.9</v>
      </c>
      <c r="AI126" s="142">
        <v>169832.4</v>
      </c>
      <c r="AJ126" s="142">
        <v>68290.5</v>
      </c>
      <c r="AK126" s="142">
        <v>69228.399999999994</v>
      </c>
      <c r="AL126" s="142">
        <v>9009.5</v>
      </c>
      <c r="AM126" s="142">
        <v>60218.9</v>
      </c>
      <c r="AN126" s="142">
        <v>2055.1</v>
      </c>
      <c r="AO126" s="142">
        <v>26953.1</v>
      </c>
      <c r="AP126" s="142">
        <v>0</v>
      </c>
      <c r="AQ126" s="142">
        <v>31210.7</v>
      </c>
      <c r="AR126" s="142">
        <v>0</v>
      </c>
      <c r="AS126" s="142">
        <v>1857.4</v>
      </c>
      <c r="AT126" s="142">
        <v>-151560.30000000005</v>
      </c>
      <c r="AU126" s="142">
        <v>-323076.89999999991</v>
      </c>
      <c r="AV126" s="142">
        <v>-389683.19999999995</v>
      </c>
      <c r="AW126" s="142">
        <v>-1.25525493</v>
      </c>
      <c r="AX126" s="142">
        <v>0.1000000000349246</v>
      </c>
      <c r="AY126" s="142">
        <v>389683.3</v>
      </c>
      <c r="AZ126" s="142">
        <v>385964.6</v>
      </c>
      <c r="BA126" s="142">
        <v>3718.7</v>
      </c>
      <c r="BB126" s="142">
        <v>310441.48139693023</v>
      </c>
      <c r="BC126" s="142">
        <v>4876139</v>
      </c>
      <c r="BI126" s="140">
        <v>2016</v>
      </c>
      <c r="BJ126" s="140">
        <v>3</v>
      </c>
      <c r="BK126" s="140" t="s">
        <v>621</v>
      </c>
      <c r="BL126" s="147">
        <v>42430</v>
      </c>
      <c r="BM126" s="142">
        <v>446675.4</v>
      </c>
      <c r="BN126" s="142">
        <v>446675.4</v>
      </c>
      <c r="BO126" s="142">
        <v>419932.4</v>
      </c>
      <c r="BP126" s="142">
        <v>92152.199999999983</v>
      </c>
      <c r="BQ126" s="142">
        <v>13548.400000000001</v>
      </c>
      <c r="BR126" s="142">
        <v>429.89999999999986</v>
      </c>
      <c r="BS126" s="142">
        <v>55044.899999999994</v>
      </c>
      <c r="BT126" s="142">
        <v>23129</v>
      </c>
      <c r="BU126" s="142">
        <v>197550.8</v>
      </c>
      <c r="BV126" s="142">
        <v>64321.700000000012</v>
      </c>
      <c r="BW126" s="142">
        <v>1265.5999999999995</v>
      </c>
      <c r="BX126" s="142">
        <v>64642.100000000006</v>
      </c>
      <c r="BY126" s="142">
        <v>26743</v>
      </c>
      <c r="BZ126" s="142">
        <v>5698.5</v>
      </c>
      <c r="CA126" s="142">
        <v>7889.1</v>
      </c>
      <c r="CB126" s="142">
        <v>13155.4</v>
      </c>
      <c r="CC126" s="142">
        <v>0</v>
      </c>
      <c r="CD126" s="142">
        <v>527039.9</v>
      </c>
      <c r="CE126" s="142">
        <v>517528.29999999993</v>
      </c>
      <c r="CF126" s="142">
        <v>157945.90000000002</v>
      </c>
      <c r="CG126" s="142">
        <v>127848.90000000002</v>
      </c>
      <c r="CH126" s="142">
        <v>30097</v>
      </c>
      <c r="CI126" s="142">
        <v>13493.900000000001</v>
      </c>
      <c r="CJ126" s="142">
        <v>167321.89999999997</v>
      </c>
      <c r="CK126" s="142">
        <v>59677.600000000006</v>
      </c>
      <c r="CL126" s="142">
        <v>107539.19999999998</v>
      </c>
      <c r="CM126" s="142">
        <v>105.10000000000002</v>
      </c>
      <c r="CN126" s="142">
        <v>0</v>
      </c>
      <c r="CO126" s="142">
        <v>178766.59999999998</v>
      </c>
      <c r="CP126" s="142">
        <v>132373.4</v>
      </c>
      <c r="CQ126" s="142">
        <v>46393.2</v>
      </c>
      <c r="CR126" s="142">
        <v>9511.5999999999913</v>
      </c>
      <c r="CS126" s="142">
        <v>3174.6000000000004</v>
      </c>
      <c r="CT126" s="142">
        <v>6337</v>
      </c>
      <c r="CU126" s="142">
        <v>223.79999999999995</v>
      </c>
      <c r="CV126" s="142">
        <v>2334.5</v>
      </c>
      <c r="CW126" s="142">
        <v>0</v>
      </c>
      <c r="CX126" s="142">
        <v>3778.7000000000007</v>
      </c>
      <c r="CY126" s="142">
        <v>0</v>
      </c>
      <c r="CZ126" s="142">
        <v>0</v>
      </c>
      <c r="DA126" s="142">
        <v>98402.09999999986</v>
      </c>
      <c r="DB126" s="142">
        <v>-70852.899999999907</v>
      </c>
      <c r="DC126" s="142">
        <v>-80364.5</v>
      </c>
      <c r="DD126" s="142">
        <v>-0.25887165999999995</v>
      </c>
      <c r="DE126" s="142">
        <v>0</v>
      </c>
      <c r="DF126" s="142">
        <v>80364.5</v>
      </c>
      <c r="DG126" s="142">
        <v>78938.399999999965</v>
      </c>
      <c r="DH126" s="142">
        <v>1426.1</v>
      </c>
    </row>
    <row r="127" spans="2:112" x14ac:dyDescent="0.25">
      <c r="B127" s="140">
        <v>2016</v>
      </c>
      <c r="C127" s="140">
        <v>4</v>
      </c>
      <c r="D127" s="140" t="s">
        <v>622</v>
      </c>
      <c r="E127" s="147">
        <v>42461</v>
      </c>
      <c r="F127" s="142">
        <v>1413740.3</v>
      </c>
      <c r="G127" s="142">
        <v>1409260.8</v>
      </c>
      <c r="H127" s="142">
        <v>1328461.2</v>
      </c>
      <c r="I127" s="142">
        <v>344152.4</v>
      </c>
      <c r="J127" s="142">
        <v>54309.3</v>
      </c>
      <c r="K127" s="142">
        <v>1617.1</v>
      </c>
      <c r="L127" s="142">
        <v>209683.9</v>
      </c>
      <c r="M127" s="142">
        <v>78542.100000000006</v>
      </c>
      <c r="N127" s="142">
        <v>433230.9</v>
      </c>
      <c r="O127" s="142">
        <v>262724.59999999998</v>
      </c>
      <c r="P127" s="142">
        <v>10055.200000000001</v>
      </c>
      <c r="Q127" s="142">
        <v>278298.09999999998</v>
      </c>
      <c r="R127" s="142">
        <v>80799.600000000006</v>
      </c>
      <c r="S127" s="142">
        <v>22632.3</v>
      </c>
      <c r="T127" s="142">
        <v>28562.400000000001</v>
      </c>
      <c r="U127" s="142">
        <v>29604.9</v>
      </c>
      <c r="V127" s="142">
        <v>4479.5</v>
      </c>
      <c r="W127" s="142">
        <v>1909019.7</v>
      </c>
      <c r="X127" s="142">
        <v>1813689.8</v>
      </c>
      <c r="Y127" s="142">
        <v>745454.9</v>
      </c>
      <c r="Z127" s="142">
        <v>622024.9</v>
      </c>
      <c r="AA127" s="142">
        <v>123430</v>
      </c>
      <c r="AB127" s="142">
        <v>40972.9</v>
      </c>
      <c r="AC127" s="142">
        <v>732811.8</v>
      </c>
      <c r="AD127" s="142">
        <v>221375</v>
      </c>
      <c r="AE127" s="142">
        <v>506038.4</v>
      </c>
      <c r="AF127" s="142">
        <v>1446.7</v>
      </c>
      <c r="AG127" s="142">
        <v>3951.7</v>
      </c>
      <c r="AH127" s="142">
        <v>294450.2</v>
      </c>
      <c r="AI127" s="142">
        <v>207260.9</v>
      </c>
      <c r="AJ127" s="142">
        <v>87189.3</v>
      </c>
      <c r="AK127" s="142">
        <v>93472.5</v>
      </c>
      <c r="AL127" s="142">
        <v>14682.9</v>
      </c>
      <c r="AM127" s="142">
        <v>78789.600000000006</v>
      </c>
      <c r="AN127" s="142">
        <v>4152</v>
      </c>
      <c r="AO127" s="142">
        <v>40351.5</v>
      </c>
      <c r="AP127" s="142">
        <v>0</v>
      </c>
      <c r="AQ127" s="142">
        <v>34286.1</v>
      </c>
      <c r="AR127" s="142">
        <v>0</v>
      </c>
      <c r="AS127" s="142">
        <v>1857.4</v>
      </c>
      <c r="AT127" s="142">
        <v>-200829.19999999995</v>
      </c>
      <c r="AU127" s="142">
        <v>-404429</v>
      </c>
      <c r="AV127" s="142">
        <v>-495279.39999999991</v>
      </c>
      <c r="AW127" s="142">
        <v>-1.5954034100000001</v>
      </c>
      <c r="AX127" s="142">
        <v>-9.9999999918509275E-2</v>
      </c>
      <c r="AY127" s="142">
        <v>495279.3</v>
      </c>
      <c r="AZ127" s="142">
        <v>494154</v>
      </c>
      <c r="BA127" s="142">
        <v>1125.3</v>
      </c>
      <c r="BB127" s="142">
        <v>310441.48263416329</v>
      </c>
      <c r="BC127" s="142">
        <v>4881713</v>
      </c>
      <c r="BI127" s="140">
        <v>2016</v>
      </c>
      <c r="BJ127" s="140">
        <v>4</v>
      </c>
      <c r="BK127" s="140" t="s">
        <v>622</v>
      </c>
      <c r="BL127" s="147">
        <v>42461</v>
      </c>
      <c r="BM127" s="142">
        <v>336934</v>
      </c>
      <c r="BN127" s="142">
        <v>336934</v>
      </c>
      <c r="BO127" s="142">
        <v>315200.19999999995</v>
      </c>
      <c r="BP127" s="142">
        <v>93105.000000000029</v>
      </c>
      <c r="BQ127" s="142">
        <v>13445.5</v>
      </c>
      <c r="BR127" s="142">
        <v>463.5</v>
      </c>
      <c r="BS127" s="142">
        <v>56545.899999999994</v>
      </c>
      <c r="BT127" s="142">
        <v>22650.100000000006</v>
      </c>
      <c r="BU127" s="142">
        <v>84346.300000000047</v>
      </c>
      <c r="BV127" s="142">
        <v>61052.899999999965</v>
      </c>
      <c r="BW127" s="142">
        <v>4481.8000000000011</v>
      </c>
      <c r="BX127" s="142">
        <v>72214.199999999983</v>
      </c>
      <c r="BY127" s="142">
        <v>21733.800000000003</v>
      </c>
      <c r="BZ127" s="142">
        <v>5285.0999999999985</v>
      </c>
      <c r="CA127" s="142">
        <v>14095.300000000001</v>
      </c>
      <c r="CB127" s="142">
        <v>2353.4000000000015</v>
      </c>
      <c r="CC127" s="142">
        <v>0</v>
      </c>
      <c r="CD127" s="142">
        <v>442530.19999999995</v>
      </c>
      <c r="CE127" s="142">
        <v>418286.10000000009</v>
      </c>
      <c r="CF127" s="142">
        <v>154491.5</v>
      </c>
      <c r="CG127" s="142">
        <v>128597.90000000002</v>
      </c>
      <c r="CH127" s="142">
        <v>25893.600000000006</v>
      </c>
      <c r="CI127" s="142">
        <v>16728.7</v>
      </c>
      <c r="CJ127" s="142">
        <v>190738.60000000009</v>
      </c>
      <c r="CK127" s="142">
        <v>46633.899999999994</v>
      </c>
      <c r="CL127" s="142">
        <v>141152.10000000003</v>
      </c>
      <c r="CM127" s="142">
        <v>515.20000000000005</v>
      </c>
      <c r="CN127" s="142">
        <v>2437.3999999999996</v>
      </c>
      <c r="CO127" s="142">
        <v>56327.300000000017</v>
      </c>
      <c r="CP127" s="142">
        <v>37428.5</v>
      </c>
      <c r="CQ127" s="142">
        <v>18898.800000000003</v>
      </c>
      <c r="CR127" s="142">
        <v>24244.100000000006</v>
      </c>
      <c r="CS127" s="142">
        <v>5673.4</v>
      </c>
      <c r="CT127" s="142">
        <v>18570.700000000004</v>
      </c>
      <c r="CU127" s="142">
        <v>2096.9</v>
      </c>
      <c r="CV127" s="142">
        <v>13398.400000000001</v>
      </c>
      <c r="CW127" s="142">
        <v>0</v>
      </c>
      <c r="CX127" s="142">
        <v>3075.3999999999978</v>
      </c>
      <c r="CY127" s="142">
        <v>0</v>
      </c>
      <c r="CZ127" s="142">
        <v>0</v>
      </c>
      <c r="DA127" s="142">
        <v>-49268.899999999907</v>
      </c>
      <c r="DB127" s="142">
        <v>-81352.100000000093</v>
      </c>
      <c r="DC127" s="142">
        <v>-105596.19999999995</v>
      </c>
      <c r="DD127" s="142">
        <v>-0.34014848000000009</v>
      </c>
      <c r="DE127" s="142">
        <v>-0.19999999995343387</v>
      </c>
      <c r="DF127" s="142">
        <v>105596</v>
      </c>
      <c r="DG127" s="142">
        <v>108189.40000000002</v>
      </c>
      <c r="DH127" s="142">
        <v>-2593.3999999999996</v>
      </c>
    </row>
    <row r="128" spans="2:112" x14ac:dyDescent="0.25">
      <c r="B128" s="140">
        <v>2016</v>
      </c>
      <c r="C128" s="140">
        <v>5</v>
      </c>
      <c r="D128" s="140" t="s">
        <v>623</v>
      </c>
      <c r="E128" s="147">
        <v>42491</v>
      </c>
      <c r="F128" s="142">
        <v>1720634.4</v>
      </c>
      <c r="G128" s="142">
        <v>1716018.5</v>
      </c>
      <c r="H128" s="142">
        <v>1599598.7</v>
      </c>
      <c r="I128" s="142">
        <v>433119.6</v>
      </c>
      <c r="J128" s="142">
        <v>70979</v>
      </c>
      <c r="K128" s="142">
        <v>2078.9</v>
      </c>
      <c r="L128" s="142">
        <v>262736.7</v>
      </c>
      <c r="M128" s="142">
        <v>97325</v>
      </c>
      <c r="N128" s="142">
        <v>498772.6</v>
      </c>
      <c r="O128" s="142">
        <v>321418.40000000002</v>
      </c>
      <c r="P128" s="142">
        <v>11110.2</v>
      </c>
      <c r="Q128" s="142">
        <v>335177.90000000002</v>
      </c>
      <c r="R128" s="142">
        <v>116419.79999999999</v>
      </c>
      <c r="S128" s="142">
        <v>28514.1</v>
      </c>
      <c r="T128" s="142">
        <v>18390.3</v>
      </c>
      <c r="U128" s="142">
        <v>69515.399999999994</v>
      </c>
      <c r="V128" s="142">
        <v>4615.8999999999996</v>
      </c>
      <c r="W128" s="142">
        <v>2307926.4</v>
      </c>
      <c r="X128" s="142">
        <v>2190291.4</v>
      </c>
      <c r="Y128" s="142">
        <v>904111.5</v>
      </c>
      <c r="Z128" s="142">
        <v>752747.3</v>
      </c>
      <c r="AA128" s="142">
        <v>151364.20000000001</v>
      </c>
      <c r="AB128" s="142">
        <v>51866.400000000001</v>
      </c>
      <c r="AC128" s="142">
        <v>918638.5</v>
      </c>
      <c r="AD128" s="142">
        <v>280282</v>
      </c>
      <c r="AE128" s="142">
        <v>629228</v>
      </c>
      <c r="AF128" s="142">
        <v>1584.1</v>
      </c>
      <c r="AG128" s="142">
        <v>7544.4</v>
      </c>
      <c r="AH128" s="142">
        <v>315675</v>
      </c>
      <c r="AI128" s="142">
        <v>227775.1</v>
      </c>
      <c r="AJ128" s="142">
        <v>87899.9</v>
      </c>
      <c r="AK128" s="142">
        <v>115777.60000000001</v>
      </c>
      <c r="AL128" s="142">
        <v>19381.900000000001</v>
      </c>
      <c r="AM128" s="142">
        <v>96395.7</v>
      </c>
      <c r="AN128" s="142">
        <v>4422.7</v>
      </c>
      <c r="AO128" s="142">
        <v>56626.1</v>
      </c>
      <c r="AP128" s="142">
        <v>0</v>
      </c>
      <c r="AQ128" s="142">
        <v>35346.9</v>
      </c>
      <c r="AR128" s="142">
        <v>0</v>
      </c>
      <c r="AS128" s="142">
        <v>1857.4</v>
      </c>
      <c r="AT128" s="142">
        <v>-271617</v>
      </c>
      <c r="AU128" s="142">
        <v>-474272.89999999991</v>
      </c>
      <c r="AV128" s="142">
        <v>-587292</v>
      </c>
      <c r="AW128" s="142">
        <v>-1.89179615</v>
      </c>
      <c r="AX128" s="142">
        <v>0</v>
      </c>
      <c r="AY128" s="142">
        <v>587292</v>
      </c>
      <c r="AZ128" s="142">
        <v>583851.4</v>
      </c>
      <c r="BA128" s="142">
        <v>3440.6</v>
      </c>
      <c r="BB128" s="142">
        <v>310441.48176324391</v>
      </c>
      <c r="BC128" s="142">
        <v>4885717</v>
      </c>
      <c r="BI128" s="140">
        <v>2016</v>
      </c>
      <c r="BJ128" s="140">
        <v>5</v>
      </c>
      <c r="BK128" s="140" t="s">
        <v>623</v>
      </c>
      <c r="BL128" s="147">
        <v>42491</v>
      </c>
      <c r="BM128" s="142">
        <v>306894.09999999986</v>
      </c>
      <c r="BN128" s="142">
        <v>306757.69999999995</v>
      </c>
      <c r="BO128" s="142">
        <v>271137.5</v>
      </c>
      <c r="BP128" s="142">
        <v>88967.199999999953</v>
      </c>
      <c r="BQ128" s="142">
        <v>16669.699999999997</v>
      </c>
      <c r="BR128" s="142">
        <v>461.80000000000018</v>
      </c>
      <c r="BS128" s="142">
        <v>53052.800000000017</v>
      </c>
      <c r="BT128" s="142">
        <v>18782.899999999994</v>
      </c>
      <c r="BU128" s="142">
        <v>65541.699999999953</v>
      </c>
      <c r="BV128" s="142">
        <v>58693.800000000047</v>
      </c>
      <c r="BW128" s="142">
        <v>1055</v>
      </c>
      <c r="BX128" s="142">
        <v>56879.800000000047</v>
      </c>
      <c r="BY128" s="142">
        <v>35620.199999999983</v>
      </c>
      <c r="BZ128" s="142">
        <v>5881.7999999999993</v>
      </c>
      <c r="CA128" s="142">
        <v>-10172.100000000002</v>
      </c>
      <c r="CB128" s="142">
        <v>39910.499999999993</v>
      </c>
      <c r="CC128" s="142">
        <v>136.39999999999964</v>
      </c>
      <c r="CD128" s="142">
        <v>398906.69999999995</v>
      </c>
      <c r="CE128" s="142">
        <v>376601.59999999986</v>
      </c>
      <c r="CF128" s="142">
        <v>158656.59999999998</v>
      </c>
      <c r="CG128" s="142">
        <v>130722.40000000002</v>
      </c>
      <c r="CH128" s="142">
        <v>27934.200000000012</v>
      </c>
      <c r="CI128" s="142">
        <v>10893.5</v>
      </c>
      <c r="CJ128" s="142">
        <v>185826.69999999995</v>
      </c>
      <c r="CK128" s="142">
        <v>58907</v>
      </c>
      <c r="CL128" s="142">
        <v>123189.59999999998</v>
      </c>
      <c r="CM128" s="142">
        <v>137.39999999999986</v>
      </c>
      <c r="CN128" s="142">
        <v>3592.7</v>
      </c>
      <c r="CO128" s="142">
        <v>21224.799999999988</v>
      </c>
      <c r="CP128" s="142">
        <v>20514.200000000012</v>
      </c>
      <c r="CQ128" s="142">
        <v>710.59999999999127</v>
      </c>
      <c r="CR128" s="142">
        <v>22305.100000000006</v>
      </c>
      <c r="CS128" s="142">
        <v>4699.0000000000018</v>
      </c>
      <c r="CT128" s="142">
        <v>17606.099999999991</v>
      </c>
      <c r="CU128" s="142">
        <v>270.69999999999982</v>
      </c>
      <c r="CV128" s="142">
        <v>16274.599999999999</v>
      </c>
      <c r="CW128" s="142">
        <v>0</v>
      </c>
      <c r="CX128" s="142">
        <v>1060.8000000000029</v>
      </c>
      <c r="CY128" s="142">
        <v>0</v>
      </c>
      <c r="CZ128" s="142">
        <v>0</v>
      </c>
      <c r="DA128" s="142">
        <v>-70787.800000000047</v>
      </c>
      <c r="DB128" s="142">
        <v>-69843.899999999907</v>
      </c>
      <c r="DC128" s="142">
        <v>-92012.600000000093</v>
      </c>
      <c r="DD128" s="142">
        <v>-0.29639273999999993</v>
      </c>
      <c r="DE128" s="142">
        <v>9.9999999918509275E-2</v>
      </c>
      <c r="DF128" s="142">
        <v>92012.700000000012</v>
      </c>
      <c r="DG128" s="142">
        <v>89697.400000000023</v>
      </c>
      <c r="DH128" s="142">
        <v>2315.3000000000002</v>
      </c>
    </row>
    <row r="129" spans="2:112" x14ac:dyDescent="0.25">
      <c r="B129" s="140">
        <v>2016</v>
      </c>
      <c r="C129" s="140">
        <v>6</v>
      </c>
      <c r="D129" s="140" t="s">
        <v>624</v>
      </c>
      <c r="E129" s="147">
        <v>42522</v>
      </c>
      <c r="F129" s="142">
        <v>2155344.7999999998</v>
      </c>
      <c r="G129" s="142">
        <v>2150728.9</v>
      </c>
      <c r="H129" s="142">
        <v>1994015.8</v>
      </c>
      <c r="I129" s="142">
        <v>523872.6</v>
      </c>
      <c r="J129" s="142">
        <v>85967.2</v>
      </c>
      <c r="K129" s="142">
        <v>2580.1999999999998</v>
      </c>
      <c r="L129" s="142">
        <v>319096.3</v>
      </c>
      <c r="M129" s="142">
        <v>116228.9</v>
      </c>
      <c r="N129" s="142">
        <v>675084.4</v>
      </c>
      <c r="O129" s="142">
        <v>379052.6</v>
      </c>
      <c r="P129" s="142">
        <v>12240.8</v>
      </c>
      <c r="Q129" s="142">
        <v>403765.4</v>
      </c>
      <c r="R129" s="142">
        <v>156713.09999999998</v>
      </c>
      <c r="S129" s="142">
        <v>58979.9</v>
      </c>
      <c r="T129" s="142">
        <v>20389.8</v>
      </c>
      <c r="U129" s="142">
        <v>77343.399999999994</v>
      </c>
      <c r="V129" s="142">
        <v>4615.8999999999996</v>
      </c>
      <c r="W129" s="142">
        <v>2837231.2</v>
      </c>
      <c r="X129" s="142">
        <v>2668535.5</v>
      </c>
      <c r="Y129" s="142">
        <v>1065131.5</v>
      </c>
      <c r="Z129" s="142">
        <v>885507.1</v>
      </c>
      <c r="AA129" s="142">
        <v>179624.4</v>
      </c>
      <c r="AB129" s="142">
        <v>69709.100000000006</v>
      </c>
      <c r="AC129" s="142">
        <v>1120677.7</v>
      </c>
      <c r="AD129" s="142">
        <v>346087.9</v>
      </c>
      <c r="AE129" s="142">
        <v>759000</v>
      </c>
      <c r="AF129" s="142">
        <v>2115.1999999999998</v>
      </c>
      <c r="AG129" s="142">
        <v>13474.6</v>
      </c>
      <c r="AH129" s="142">
        <v>413017.2</v>
      </c>
      <c r="AI129" s="142">
        <v>324461.90000000002</v>
      </c>
      <c r="AJ129" s="142">
        <v>88555.3</v>
      </c>
      <c r="AK129" s="142">
        <v>166130</v>
      </c>
      <c r="AL129" s="142">
        <v>23732</v>
      </c>
      <c r="AM129" s="142">
        <v>142398</v>
      </c>
      <c r="AN129" s="142">
        <v>5970.2</v>
      </c>
      <c r="AO129" s="142">
        <v>91041.3</v>
      </c>
      <c r="AP129" s="142">
        <v>0</v>
      </c>
      <c r="AQ129" s="142">
        <v>45386.5</v>
      </c>
      <c r="AR129" s="142">
        <v>0</v>
      </c>
      <c r="AS129" s="142">
        <v>2565.6999999999998</v>
      </c>
      <c r="AT129" s="142">
        <v>-268869.20000000019</v>
      </c>
      <c r="AU129" s="142">
        <v>-517806.60000000009</v>
      </c>
      <c r="AV129" s="142">
        <v>-681886.40000000037</v>
      </c>
      <c r="AW129" s="142">
        <v>-2.1965054300000002</v>
      </c>
      <c r="AX129" s="142">
        <v>0.19999999960418791</v>
      </c>
      <c r="AY129" s="142">
        <v>681886.6</v>
      </c>
      <c r="AZ129" s="142">
        <v>669222.30000000005</v>
      </c>
      <c r="BA129" s="142">
        <v>12664.3</v>
      </c>
      <c r="BB129" s="142">
        <v>310441.48158559314</v>
      </c>
      <c r="BC129" s="142">
        <v>4891131</v>
      </c>
      <c r="BI129" s="140">
        <v>2016</v>
      </c>
      <c r="BJ129" s="140">
        <v>6</v>
      </c>
      <c r="BK129" s="140" t="s">
        <v>624</v>
      </c>
      <c r="BL129" s="147">
        <v>42522</v>
      </c>
      <c r="BM129" s="142">
        <v>434710.39999999991</v>
      </c>
      <c r="BN129" s="142">
        <v>434710.39999999991</v>
      </c>
      <c r="BO129" s="142">
        <v>394417.10000000009</v>
      </c>
      <c r="BP129" s="142">
        <v>90753</v>
      </c>
      <c r="BQ129" s="142">
        <v>14988.199999999997</v>
      </c>
      <c r="BR129" s="142">
        <v>501.29999999999973</v>
      </c>
      <c r="BS129" s="142">
        <v>56359.599999999977</v>
      </c>
      <c r="BT129" s="142">
        <v>18903.899999999994</v>
      </c>
      <c r="BU129" s="142">
        <v>176311.80000000005</v>
      </c>
      <c r="BV129" s="142">
        <v>57634.199999999953</v>
      </c>
      <c r="BW129" s="142">
        <v>1130.5999999999985</v>
      </c>
      <c r="BX129" s="142">
        <v>68587.5</v>
      </c>
      <c r="BY129" s="142">
        <v>40293.299999999988</v>
      </c>
      <c r="BZ129" s="142">
        <v>30465.800000000003</v>
      </c>
      <c r="CA129" s="142">
        <v>1999.5</v>
      </c>
      <c r="CB129" s="142">
        <v>7828</v>
      </c>
      <c r="CC129" s="142">
        <v>0</v>
      </c>
      <c r="CD129" s="142">
        <v>529304.80000000028</v>
      </c>
      <c r="CE129" s="142">
        <v>478244.10000000009</v>
      </c>
      <c r="CF129" s="142">
        <v>161020</v>
      </c>
      <c r="CG129" s="142">
        <v>132759.79999999993</v>
      </c>
      <c r="CH129" s="142">
        <v>28260.199999999983</v>
      </c>
      <c r="CI129" s="142">
        <v>17842.700000000004</v>
      </c>
      <c r="CJ129" s="142">
        <v>202039.19999999995</v>
      </c>
      <c r="CK129" s="142">
        <v>65805.900000000023</v>
      </c>
      <c r="CL129" s="142">
        <v>129772</v>
      </c>
      <c r="CM129" s="142">
        <v>531.09999999999991</v>
      </c>
      <c r="CN129" s="142">
        <v>5930.2000000000007</v>
      </c>
      <c r="CO129" s="142">
        <v>97342.200000000012</v>
      </c>
      <c r="CP129" s="142">
        <v>96686.800000000017</v>
      </c>
      <c r="CQ129" s="142">
        <v>655.40000000000873</v>
      </c>
      <c r="CR129" s="142">
        <v>50352.399999999994</v>
      </c>
      <c r="CS129" s="142">
        <v>4350.0999999999985</v>
      </c>
      <c r="CT129" s="142">
        <v>46002.3</v>
      </c>
      <c r="CU129" s="142">
        <v>1547.5</v>
      </c>
      <c r="CV129" s="142">
        <v>34415.200000000004</v>
      </c>
      <c r="CW129" s="142">
        <v>0</v>
      </c>
      <c r="CX129" s="142">
        <v>10039.599999999999</v>
      </c>
      <c r="CY129" s="142">
        <v>0</v>
      </c>
      <c r="CZ129" s="142">
        <v>708.29999999999973</v>
      </c>
      <c r="DA129" s="142">
        <v>2747.7999999998137</v>
      </c>
      <c r="DB129" s="142">
        <v>-43533.700000000186</v>
      </c>
      <c r="DC129" s="142">
        <v>-94594.400000000373</v>
      </c>
      <c r="DD129" s="142">
        <v>-0.30470928000000019</v>
      </c>
      <c r="DE129" s="142">
        <v>0.19999999960418791</v>
      </c>
      <c r="DF129" s="142">
        <v>94594.599999999977</v>
      </c>
      <c r="DG129" s="142">
        <v>85370.900000000023</v>
      </c>
      <c r="DH129" s="142">
        <v>9223.6999999999989</v>
      </c>
    </row>
    <row r="130" spans="2:112" x14ac:dyDescent="0.25">
      <c r="B130" s="140">
        <v>2016</v>
      </c>
      <c r="C130" s="140">
        <v>7</v>
      </c>
      <c r="D130" s="140" t="s">
        <v>625</v>
      </c>
      <c r="E130" s="147">
        <v>42552</v>
      </c>
      <c r="F130" s="142">
        <v>2496642.5</v>
      </c>
      <c r="G130" s="142">
        <v>2492163</v>
      </c>
      <c r="H130" s="142">
        <v>2291843.2000000002</v>
      </c>
      <c r="I130" s="142">
        <v>611697.69999999995</v>
      </c>
      <c r="J130" s="142">
        <v>100940.5</v>
      </c>
      <c r="K130" s="142">
        <v>2967.1</v>
      </c>
      <c r="L130" s="142">
        <v>373520</v>
      </c>
      <c r="M130" s="142">
        <v>134270.1</v>
      </c>
      <c r="N130" s="142">
        <v>774990.5</v>
      </c>
      <c r="O130" s="142">
        <v>436077.8</v>
      </c>
      <c r="P130" s="142">
        <v>13428.1</v>
      </c>
      <c r="Q130" s="142">
        <v>455649.1</v>
      </c>
      <c r="R130" s="142">
        <v>200319.8</v>
      </c>
      <c r="S130" s="142">
        <v>64177.1</v>
      </c>
      <c r="T130" s="142">
        <v>22966.5</v>
      </c>
      <c r="U130" s="142">
        <v>113176.2</v>
      </c>
      <c r="V130" s="142">
        <v>4479.5</v>
      </c>
      <c r="W130" s="142">
        <v>3293089.8</v>
      </c>
      <c r="X130" s="142">
        <v>3098370.8</v>
      </c>
      <c r="Y130" s="142">
        <v>1239906.1000000001</v>
      </c>
      <c r="Z130" s="142">
        <v>1031340.6</v>
      </c>
      <c r="AA130" s="142">
        <v>208565.5</v>
      </c>
      <c r="AB130" s="142">
        <v>86565.9</v>
      </c>
      <c r="AC130" s="142">
        <v>1311013.6000000001</v>
      </c>
      <c r="AD130" s="142">
        <v>407041.4</v>
      </c>
      <c r="AE130" s="142">
        <v>887545.3</v>
      </c>
      <c r="AF130" s="142">
        <v>2952.3</v>
      </c>
      <c r="AG130" s="142">
        <v>13474.6</v>
      </c>
      <c r="AH130" s="142">
        <v>460885.2</v>
      </c>
      <c r="AI130" s="142">
        <v>350163.8</v>
      </c>
      <c r="AJ130" s="142">
        <v>110721.4</v>
      </c>
      <c r="AK130" s="142">
        <v>192153.3</v>
      </c>
      <c r="AL130" s="142">
        <v>28720.7</v>
      </c>
      <c r="AM130" s="142">
        <v>163432.6</v>
      </c>
      <c r="AN130" s="142">
        <v>6869.2</v>
      </c>
      <c r="AO130" s="142">
        <v>110417.8</v>
      </c>
      <c r="AP130" s="142">
        <v>0</v>
      </c>
      <c r="AQ130" s="142">
        <v>46145.599999999999</v>
      </c>
      <c r="AR130" s="142">
        <v>0</v>
      </c>
      <c r="AS130" s="142">
        <v>2565.6999999999998</v>
      </c>
      <c r="AT130" s="142">
        <v>-335562.09999999963</v>
      </c>
      <c r="AU130" s="142">
        <v>-606207.79999999981</v>
      </c>
      <c r="AV130" s="142">
        <v>-796447.29999999981</v>
      </c>
      <c r="AW130" s="142">
        <v>-2.5655311699999999</v>
      </c>
      <c r="AX130" s="142">
        <v>-0.29999999981373549</v>
      </c>
      <c r="AY130" s="142">
        <v>796447</v>
      </c>
      <c r="AZ130" s="142">
        <v>786628</v>
      </c>
      <c r="BA130" s="142">
        <v>9819</v>
      </c>
      <c r="BB130" s="142">
        <v>310441.4825722035</v>
      </c>
      <c r="BC130" s="142">
        <v>4895459</v>
      </c>
      <c r="BI130" s="140">
        <v>2016</v>
      </c>
      <c r="BJ130" s="140">
        <v>7</v>
      </c>
      <c r="BK130" s="140" t="s">
        <v>625</v>
      </c>
      <c r="BL130" s="147">
        <v>42552</v>
      </c>
      <c r="BM130" s="142">
        <v>341297.70000000019</v>
      </c>
      <c r="BN130" s="142">
        <v>341434.10000000009</v>
      </c>
      <c r="BO130" s="142">
        <v>297827.40000000014</v>
      </c>
      <c r="BP130" s="142">
        <v>87825.099999999977</v>
      </c>
      <c r="BQ130" s="142">
        <v>14973.300000000003</v>
      </c>
      <c r="BR130" s="142">
        <v>386.90000000000009</v>
      </c>
      <c r="BS130" s="142">
        <v>54423.700000000012</v>
      </c>
      <c r="BT130" s="142">
        <v>18041.200000000012</v>
      </c>
      <c r="BU130" s="142">
        <v>99906.099999999977</v>
      </c>
      <c r="BV130" s="142">
        <v>57025.200000000012</v>
      </c>
      <c r="BW130" s="142">
        <v>1187.3000000000011</v>
      </c>
      <c r="BX130" s="142">
        <v>51883.699999999953</v>
      </c>
      <c r="BY130" s="142">
        <v>43606.700000000012</v>
      </c>
      <c r="BZ130" s="142">
        <v>5197.1999999999971</v>
      </c>
      <c r="CA130" s="142">
        <v>2576.7000000000007</v>
      </c>
      <c r="CB130" s="142">
        <v>35832.800000000003</v>
      </c>
      <c r="CC130" s="142">
        <v>-136.39999999999964</v>
      </c>
      <c r="CD130" s="142">
        <v>455858.59999999963</v>
      </c>
      <c r="CE130" s="142">
        <v>429835.29999999981</v>
      </c>
      <c r="CF130" s="142">
        <v>174774.60000000009</v>
      </c>
      <c r="CG130" s="142">
        <v>145833.5</v>
      </c>
      <c r="CH130" s="142">
        <v>28941.100000000006</v>
      </c>
      <c r="CI130" s="142">
        <v>16856.799999999988</v>
      </c>
      <c r="CJ130" s="142">
        <v>190335.90000000014</v>
      </c>
      <c r="CK130" s="142">
        <v>60953.5</v>
      </c>
      <c r="CL130" s="142">
        <v>128545.30000000005</v>
      </c>
      <c r="CM130" s="142">
        <v>837.10000000000036</v>
      </c>
      <c r="CN130" s="142">
        <v>0</v>
      </c>
      <c r="CO130" s="142">
        <v>47868</v>
      </c>
      <c r="CP130" s="142">
        <v>25701.899999999965</v>
      </c>
      <c r="CQ130" s="142">
        <v>22166.099999999991</v>
      </c>
      <c r="CR130" s="142">
        <v>26023.299999999988</v>
      </c>
      <c r="CS130" s="142">
        <v>4988.7000000000007</v>
      </c>
      <c r="CT130" s="142">
        <v>21034.600000000006</v>
      </c>
      <c r="CU130" s="142">
        <v>899</v>
      </c>
      <c r="CV130" s="142">
        <v>19376.5</v>
      </c>
      <c r="CW130" s="142">
        <v>0</v>
      </c>
      <c r="CX130" s="142">
        <v>759.09999999999854</v>
      </c>
      <c r="CY130" s="142">
        <v>0</v>
      </c>
      <c r="CZ130" s="142">
        <v>0</v>
      </c>
      <c r="DA130" s="142">
        <v>-66692.899999999441</v>
      </c>
      <c r="DB130" s="142">
        <v>-88401.199999999721</v>
      </c>
      <c r="DC130" s="142">
        <v>-114560.89999999944</v>
      </c>
      <c r="DD130" s="142">
        <v>-0.36902573999999966</v>
      </c>
      <c r="DE130" s="142">
        <v>-0.49999999941792339</v>
      </c>
      <c r="DF130" s="142">
        <v>114560.40000000002</v>
      </c>
      <c r="DG130" s="142">
        <v>117405.69999999995</v>
      </c>
      <c r="DH130" s="142">
        <v>-2845.2999999999993</v>
      </c>
    </row>
    <row r="131" spans="2:112" x14ac:dyDescent="0.25">
      <c r="B131" s="140">
        <v>2016</v>
      </c>
      <c r="C131" s="140">
        <v>8</v>
      </c>
      <c r="D131" s="140" t="s">
        <v>626</v>
      </c>
      <c r="E131" s="147">
        <v>42583</v>
      </c>
      <c r="F131" s="142">
        <v>2782780.6</v>
      </c>
      <c r="G131" s="142">
        <v>2778301.1</v>
      </c>
      <c r="H131" s="142">
        <v>2558441.5</v>
      </c>
      <c r="I131" s="142">
        <v>705862.7</v>
      </c>
      <c r="J131" s="142">
        <v>117000.5</v>
      </c>
      <c r="K131" s="142">
        <v>3347.3</v>
      </c>
      <c r="L131" s="142">
        <v>431707.3</v>
      </c>
      <c r="M131" s="142">
        <v>153807.6</v>
      </c>
      <c r="N131" s="142">
        <v>818073.3</v>
      </c>
      <c r="O131" s="142">
        <v>498361.3</v>
      </c>
      <c r="P131" s="142">
        <v>15068.4</v>
      </c>
      <c r="Q131" s="142">
        <v>521075.8</v>
      </c>
      <c r="R131" s="142">
        <v>219859.6</v>
      </c>
      <c r="S131" s="142">
        <v>69512</v>
      </c>
      <c r="T131" s="142">
        <v>26302.6</v>
      </c>
      <c r="U131" s="142">
        <v>124045</v>
      </c>
      <c r="V131" s="142">
        <v>4479.5</v>
      </c>
      <c r="W131" s="142">
        <v>3678265.6</v>
      </c>
      <c r="X131" s="142">
        <v>3462133.3</v>
      </c>
      <c r="Y131" s="142">
        <v>1397313</v>
      </c>
      <c r="Z131" s="142">
        <v>1160641</v>
      </c>
      <c r="AA131" s="142">
        <v>236672</v>
      </c>
      <c r="AB131" s="142">
        <v>101276.7</v>
      </c>
      <c r="AC131" s="142">
        <v>1495726.7</v>
      </c>
      <c r="AD131" s="142">
        <v>467352.3</v>
      </c>
      <c r="AE131" s="142">
        <v>1011538.2</v>
      </c>
      <c r="AF131" s="142">
        <v>3361.6</v>
      </c>
      <c r="AG131" s="142">
        <v>13474.6</v>
      </c>
      <c r="AH131" s="142">
        <v>467816.9</v>
      </c>
      <c r="AI131" s="142">
        <v>356946.2</v>
      </c>
      <c r="AJ131" s="142">
        <v>110870.7</v>
      </c>
      <c r="AK131" s="142">
        <v>213566.6</v>
      </c>
      <c r="AL131" s="142">
        <v>35757.699999999997</v>
      </c>
      <c r="AM131" s="142">
        <v>177808.9</v>
      </c>
      <c r="AN131" s="142">
        <v>7816.3</v>
      </c>
      <c r="AO131" s="142">
        <v>123045.3</v>
      </c>
      <c r="AP131" s="142">
        <v>0</v>
      </c>
      <c r="AQ131" s="142">
        <v>46947.3</v>
      </c>
      <c r="AR131" s="142">
        <v>0</v>
      </c>
      <c r="AS131" s="142">
        <v>2565.6999999999998</v>
      </c>
      <c r="AT131" s="142">
        <v>-427668.10000000009</v>
      </c>
      <c r="AU131" s="142">
        <v>-683832.19999999972</v>
      </c>
      <c r="AV131" s="142">
        <v>-895485</v>
      </c>
      <c r="AW131" s="142">
        <v>-2.8845532999999999</v>
      </c>
      <c r="AX131" s="142">
        <v>9.9999999976716936E-2</v>
      </c>
      <c r="AY131" s="142">
        <v>895485.1</v>
      </c>
      <c r="AZ131" s="142">
        <v>885518.6</v>
      </c>
      <c r="BA131" s="142">
        <v>9966.5</v>
      </c>
      <c r="BB131" s="142">
        <v>310441.48152852646</v>
      </c>
      <c r="BC131" s="142">
        <v>4900164</v>
      </c>
      <c r="BI131" s="140">
        <v>2016</v>
      </c>
      <c r="BJ131" s="140">
        <v>8</v>
      </c>
      <c r="BK131" s="140" t="s">
        <v>626</v>
      </c>
      <c r="BL131" s="147">
        <v>42583</v>
      </c>
      <c r="BM131" s="142">
        <v>286138.10000000009</v>
      </c>
      <c r="BN131" s="142">
        <v>286138.10000000009</v>
      </c>
      <c r="BO131" s="142">
        <v>266598.29999999981</v>
      </c>
      <c r="BP131" s="142">
        <v>94165</v>
      </c>
      <c r="BQ131" s="142">
        <v>16060</v>
      </c>
      <c r="BR131" s="142">
        <v>380.20000000000027</v>
      </c>
      <c r="BS131" s="142">
        <v>58187.299999999988</v>
      </c>
      <c r="BT131" s="142">
        <v>19537.5</v>
      </c>
      <c r="BU131" s="142">
        <v>43082.800000000047</v>
      </c>
      <c r="BV131" s="142">
        <v>62283.5</v>
      </c>
      <c r="BW131" s="142">
        <v>1640.2999999999993</v>
      </c>
      <c r="BX131" s="142">
        <v>65426.700000000012</v>
      </c>
      <c r="BY131" s="142">
        <v>19539.800000000017</v>
      </c>
      <c r="BZ131" s="142">
        <v>5334.9000000000015</v>
      </c>
      <c r="CA131" s="142">
        <v>3336.0999999999985</v>
      </c>
      <c r="CB131" s="142">
        <v>10868.800000000003</v>
      </c>
      <c r="CC131" s="142">
        <v>0</v>
      </c>
      <c r="CD131" s="142">
        <v>385175.80000000028</v>
      </c>
      <c r="CE131" s="142">
        <v>363762.5</v>
      </c>
      <c r="CF131" s="142">
        <v>157406.89999999991</v>
      </c>
      <c r="CG131" s="142">
        <v>129300.40000000002</v>
      </c>
      <c r="CH131" s="142">
        <v>28106.5</v>
      </c>
      <c r="CI131" s="142">
        <v>14710.800000000003</v>
      </c>
      <c r="CJ131" s="142">
        <v>184713.09999999986</v>
      </c>
      <c r="CK131" s="142">
        <v>60310.899999999965</v>
      </c>
      <c r="CL131" s="142">
        <v>123992.89999999991</v>
      </c>
      <c r="CM131" s="142">
        <v>409.29999999999973</v>
      </c>
      <c r="CN131" s="142">
        <v>0</v>
      </c>
      <c r="CO131" s="142">
        <v>6931.7000000000116</v>
      </c>
      <c r="CP131" s="142">
        <v>6782.4000000000233</v>
      </c>
      <c r="CQ131" s="142">
        <v>149.30000000000291</v>
      </c>
      <c r="CR131" s="142">
        <v>21413.300000000017</v>
      </c>
      <c r="CS131" s="142">
        <v>7036.9999999999964</v>
      </c>
      <c r="CT131" s="142">
        <v>14376.299999999988</v>
      </c>
      <c r="CU131" s="142">
        <v>947.10000000000036</v>
      </c>
      <c r="CV131" s="142">
        <v>12627.5</v>
      </c>
      <c r="CW131" s="142">
        <v>0</v>
      </c>
      <c r="CX131" s="142">
        <v>801.70000000000437</v>
      </c>
      <c r="CY131" s="142">
        <v>0</v>
      </c>
      <c r="CZ131" s="142">
        <v>0</v>
      </c>
      <c r="DA131" s="142">
        <v>-92106.000000000466</v>
      </c>
      <c r="DB131" s="142">
        <v>-77624.399999999907</v>
      </c>
      <c r="DC131" s="142">
        <v>-99037.700000000186</v>
      </c>
      <c r="DD131" s="142">
        <v>-0.31902213000000001</v>
      </c>
      <c r="DE131" s="142">
        <v>0.39999999979045242</v>
      </c>
      <c r="DF131" s="142">
        <v>99038.099999999977</v>
      </c>
      <c r="DG131" s="142">
        <v>98890.599999999977</v>
      </c>
      <c r="DH131" s="142">
        <v>147.5</v>
      </c>
    </row>
    <row r="132" spans="2:112" x14ac:dyDescent="0.25">
      <c r="B132" s="140">
        <v>2016</v>
      </c>
      <c r="C132" s="140">
        <v>9</v>
      </c>
      <c r="D132" s="140" t="s">
        <v>627</v>
      </c>
      <c r="E132" s="147">
        <v>42614</v>
      </c>
      <c r="F132" s="142">
        <v>3201238.5</v>
      </c>
      <c r="G132" s="142">
        <v>3196759</v>
      </c>
      <c r="H132" s="142">
        <v>2942221.4</v>
      </c>
      <c r="I132" s="142">
        <v>795561.89999999991</v>
      </c>
      <c r="J132" s="142">
        <v>132889.5</v>
      </c>
      <c r="K132" s="142">
        <v>3735</v>
      </c>
      <c r="L132" s="142">
        <v>487152.1</v>
      </c>
      <c r="M132" s="142">
        <v>171785.3</v>
      </c>
      <c r="N132" s="142">
        <v>994911.9</v>
      </c>
      <c r="O132" s="142">
        <v>558132</v>
      </c>
      <c r="P132" s="142">
        <v>16718.8</v>
      </c>
      <c r="Q132" s="142">
        <v>576896.80000000005</v>
      </c>
      <c r="R132" s="142">
        <v>254537.59999999998</v>
      </c>
      <c r="S132" s="142">
        <v>74910.899999999994</v>
      </c>
      <c r="T132" s="142">
        <v>28012.799999999999</v>
      </c>
      <c r="U132" s="142">
        <v>151613.9</v>
      </c>
      <c r="V132" s="142">
        <v>4479.5</v>
      </c>
      <c r="W132" s="142">
        <v>4261594.7</v>
      </c>
      <c r="X132" s="142">
        <v>4001739.5</v>
      </c>
      <c r="Y132" s="142">
        <v>1553718.9</v>
      </c>
      <c r="Z132" s="142">
        <v>1289290.3</v>
      </c>
      <c r="AA132" s="142">
        <v>264428.59999999998</v>
      </c>
      <c r="AB132" s="142">
        <v>119753.9</v>
      </c>
      <c r="AC132" s="142">
        <v>1687718.9</v>
      </c>
      <c r="AD132" s="142">
        <v>526443.4</v>
      </c>
      <c r="AE132" s="142">
        <v>1143995.3999999999</v>
      </c>
      <c r="AF132" s="142">
        <v>3805.5</v>
      </c>
      <c r="AG132" s="142">
        <v>13474.6</v>
      </c>
      <c r="AH132" s="142">
        <v>640547.80000000005</v>
      </c>
      <c r="AI132" s="142">
        <v>481259.9</v>
      </c>
      <c r="AJ132" s="142">
        <v>159287.9</v>
      </c>
      <c r="AK132" s="142">
        <v>255893</v>
      </c>
      <c r="AL132" s="142">
        <v>40827.1</v>
      </c>
      <c r="AM132" s="142">
        <v>215065.9</v>
      </c>
      <c r="AN132" s="142">
        <v>8788.5</v>
      </c>
      <c r="AO132" s="142">
        <v>157101.5</v>
      </c>
      <c r="AP132" s="142">
        <v>0</v>
      </c>
      <c r="AQ132" s="142">
        <v>49175.9</v>
      </c>
      <c r="AR132" s="142">
        <v>0</v>
      </c>
      <c r="AS132" s="142">
        <v>3962.2</v>
      </c>
      <c r="AT132" s="142">
        <v>-419808.40000000037</v>
      </c>
      <c r="AU132" s="142">
        <v>-804980.5</v>
      </c>
      <c r="AV132" s="142">
        <v>-1060356.2000000002</v>
      </c>
      <c r="AW132" s="142">
        <v>-3.4156395399999999</v>
      </c>
      <c r="AX132" s="142">
        <v>-0.10000000009313226</v>
      </c>
      <c r="AY132" s="142">
        <v>1060356.1000000001</v>
      </c>
      <c r="AZ132" s="142">
        <v>1056985.8999999999</v>
      </c>
      <c r="BA132" s="142">
        <v>3370.2</v>
      </c>
      <c r="BB132" s="142">
        <v>310441.48177298595</v>
      </c>
      <c r="BC132" s="142">
        <v>4904595</v>
      </c>
      <c r="BI132" s="140">
        <v>2016</v>
      </c>
      <c r="BJ132" s="140">
        <v>9</v>
      </c>
      <c r="BK132" s="140" t="s">
        <v>627</v>
      </c>
      <c r="BL132" s="147">
        <v>42614</v>
      </c>
      <c r="BM132" s="142">
        <v>418457.89999999991</v>
      </c>
      <c r="BN132" s="142">
        <v>418457.89999999991</v>
      </c>
      <c r="BO132" s="142">
        <v>383779.89999999991</v>
      </c>
      <c r="BP132" s="142">
        <v>89699.199999999953</v>
      </c>
      <c r="BQ132" s="142">
        <v>15889</v>
      </c>
      <c r="BR132" s="142">
        <v>387.69999999999982</v>
      </c>
      <c r="BS132" s="142">
        <v>55444.799999999988</v>
      </c>
      <c r="BT132" s="142">
        <v>17977.699999999983</v>
      </c>
      <c r="BU132" s="142">
        <v>176838.59999999998</v>
      </c>
      <c r="BV132" s="142">
        <v>59770.700000000012</v>
      </c>
      <c r="BW132" s="142">
        <v>1650.3999999999996</v>
      </c>
      <c r="BX132" s="142">
        <v>55821.000000000058</v>
      </c>
      <c r="BY132" s="142">
        <v>34677.999999999971</v>
      </c>
      <c r="BZ132" s="142">
        <v>5398.8999999999942</v>
      </c>
      <c r="CA132" s="142">
        <v>1710.2000000000007</v>
      </c>
      <c r="CB132" s="142">
        <v>27568.899999999994</v>
      </c>
      <c r="CC132" s="142">
        <v>0</v>
      </c>
      <c r="CD132" s="142">
        <v>583329.10000000009</v>
      </c>
      <c r="CE132" s="142">
        <v>539606.20000000019</v>
      </c>
      <c r="CF132" s="142">
        <v>156405.89999999991</v>
      </c>
      <c r="CG132" s="142">
        <v>128649.30000000005</v>
      </c>
      <c r="CH132" s="142">
        <v>27756.599999999977</v>
      </c>
      <c r="CI132" s="142">
        <v>18477.199999999997</v>
      </c>
      <c r="CJ132" s="142">
        <v>191992.19999999995</v>
      </c>
      <c r="CK132" s="142">
        <v>59091.100000000035</v>
      </c>
      <c r="CL132" s="142">
        <v>132457.19999999995</v>
      </c>
      <c r="CM132" s="142">
        <v>443.90000000000009</v>
      </c>
      <c r="CN132" s="142">
        <v>0</v>
      </c>
      <c r="CO132" s="142">
        <v>172730.90000000002</v>
      </c>
      <c r="CP132" s="142">
        <v>124313.70000000001</v>
      </c>
      <c r="CQ132" s="142">
        <v>48417.2</v>
      </c>
      <c r="CR132" s="142">
        <v>42326.399999999994</v>
      </c>
      <c r="CS132" s="142">
        <v>5069.4000000000015</v>
      </c>
      <c r="CT132" s="142">
        <v>37257</v>
      </c>
      <c r="CU132" s="142">
        <v>972.19999999999982</v>
      </c>
      <c r="CV132" s="142">
        <v>34056.199999999997</v>
      </c>
      <c r="CW132" s="142">
        <v>0</v>
      </c>
      <c r="CX132" s="142">
        <v>2228.5999999999985</v>
      </c>
      <c r="CY132" s="142">
        <v>0</v>
      </c>
      <c r="CZ132" s="142">
        <v>1396.5</v>
      </c>
      <c r="DA132" s="142">
        <v>7859.6999999997206</v>
      </c>
      <c r="DB132" s="142">
        <v>-121148.30000000028</v>
      </c>
      <c r="DC132" s="142">
        <v>-164871.20000000019</v>
      </c>
      <c r="DD132" s="142">
        <v>-0.53108624000000004</v>
      </c>
      <c r="DE132" s="142">
        <v>-0.20000000006984919</v>
      </c>
      <c r="DF132" s="142">
        <v>164871.00000000012</v>
      </c>
      <c r="DG132" s="142">
        <v>171467.29999999993</v>
      </c>
      <c r="DH132" s="142">
        <v>-6596.3</v>
      </c>
    </row>
    <row r="133" spans="2:112" x14ac:dyDescent="0.25">
      <c r="B133" s="140">
        <v>2016</v>
      </c>
      <c r="C133" s="140">
        <v>10</v>
      </c>
      <c r="D133" s="140" t="s">
        <v>628</v>
      </c>
      <c r="E133" s="147">
        <v>42644</v>
      </c>
      <c r="F133" s="142">
        <v>3529326.2</v>
      </c>
      <c r="G133" s="142">
        <v>3524846.7</v>
      </c>
      <c r="H133" s="142">
        <v>3253883.1</v>
      </c>
      <c r="I133" s="142">
        <v>891233.6</v>
      </c>
      <c r="J133" s="142">
        <v>149469.70000000001</v>
      </c>
      <c r="K133" s="142">
        <v>4186.3</v>
      </c>
      <c r="L133" s="142">
        <v>546030.6</v>
      </c>
      <c r="M133" s="142">
        <v>191547</v>
      </c>
      <c r="N133" s="142">
        <v>1089807.8</v>
      </c>
      <c r="O133" s="142">
        <v>615220.9</v>
      </c>
      <c r="P133" s="142">
        <v>18492.2</v>
      </c>
      <c r="Q133" s="142">
        <v>639128.6</v>
      </c>
      <c r="R133" s="142">
        <v>270963.59999999998</v>
      </c>
      <c r="S133" s="142">
        <v>80743</v>
      </c>
      <c r="T133" s="142">
        <v>31879.599999999999</v>
      </c>
      <c r="U133" s="142">
        <v>158341</v>
      </c>
      <c r="V133" s="142">
        <v>4479.5</v>
      </c>
      <c r="W133" s="142">
        <v>4752520.0999999996</v>
      </c>
      <c r="X133" s="142">
        <v>4453767.2</v>
      </c>
      <c r="Y133" s="142">
        <v>1709850.6</v>
      </c>
      <c r="Z133" s="142">
        <v>1418570.4</v>
      </c>
      <c r="AA133" s="142">
        <v>291280.2</v>
      </c>
      <c r="AB133" s="142">
        <v>135367.9</v>
      </c>
      <c r="AC133" s="142">
        <v>1904587.5</v>
      </c>
      <c r="AD133" s="142">
        <v>589543.69999999995</v>
      </c>
      <c r="AE133" s="142">
        <v>1292143.7</v>
      </c>
      <c r="AF133" s="142">
        <v>4386.3999999999996</v>
      </c>
      <c r="AG133" s="142">
        <v>18513.7</v>
      </c>
      <c r="AH133" s="142">
        <v>703961.2</v>
      </c>
      <c r="AI133" s="142">
        <v>524524.19999999995</v>
      </c>
      <c r="AJ133" s="142">
        <v>179437</v>
      </c>
      <c r="AK133" s="142">
        <v>294790.7</v>
      </c>
      <c r="AL133" s="142">
        <v>47839.5</v>
      </c>
      <c r="AM133" s="142">
        <v>246951.2</v>
      </c>
      <c r="AN133" s="142">
        <v>9693.7000000000007</v>
      </c>
      <c r="AO133" s="142">
        <v>184158.2</v>
      </c>
      <c r="AP133" s="142">
        <v>0</v>
      </c>
      <c r="AQ133" s="142">
        <v>53099.3</v>
      </c>
      <c r="AR133" s="142">
        <v>0</v>
      </c>
      <c r="AS133" s="142">
        <v>3962.2</v>
      </c>
      <c r="AT133" s="142">
        <v>-519232.69999999925</v>
      </c>
      <c r="AU133" s="142">
        <v>-928920.5</v>
      </c>
      <c r="AV133" s="142">
        <v>-1223193.8999999994</v>
      </c>
      <c r="AW133" s="142">
        <v>-3.94017543</v>
      </c>
      <c r="AX133" s="142">
        <v>4.6566128730773926E-10</v>
      </c>
      <c r="AY133" s="142">
        <v>1223193.8999999999</v>
      </c>
      <c r="AZ133" s="142">
        <v>1189787</v>
      </c>
      <c r="BA133" s="142">
        <v>33406.9</v>
      </c>
      <c r="BB133" s="142">
        <v>310441.4820433514</v>
      </c>
      <c r="BC133" s="142">
        <v>4909297</v>
      </c>
      <c r="BI133" s="140">
        <v>2016</v>
      </c>
      <c r="BJ133" s="140">
        <v>10</v>
      </c>
      <c r="BK133" s="140" t="s">
        <v>628</v>
      </c>
      <c r="BL133" s="147">
        <v>42644</v>
      </c>
      <c r="BM133" s="142">
        <v>328087.70000000019</v>
      </c>
      <c r="BN133" s="142">
        <v>328087.70000000019</v>
      </c>
      <c r="BO133" s="142">
        <v>311661.70000000019</v>
      </c>
      <c r="BP133" s="142">
        <v>95671.70000000007</v>
      </c>
      <c r="BQ133" s="142">
        <v>16580.200000000012</v>
      </c>
      <c r="BR133" s="142">
        <v>451.30000000000018</v>
      </c>
      <c r="BS133" s="142">
        <v>58878.5</v>
      </c>
      <c r="BT133" s="142">
        <v>19761.700000000012</v>
      </c>
      <c r="BU133" s="142">
        <v>94895.900000000023</v>
      </c>
      <c r="BV133" s="142">
        <v>57088.900000000023</v>
      </c>
      <c r="BW133" s="142">
        <v>1773.4000000000015</v>
      </c>
      <c r="BX133" s="142">
        <v>62231.79999999993</v>
      </c>
      <c r="BY133" s="142">
        <v>16426</v>
      </c>
      <c r="BZ133" s="142">
        <v>5832.1000000000058</v>
      </c>
      <c r="CA133" s="142">
        <v>3866.7999999999993</v>
      </c>
      <c r="CB133" s="142">
        <v>6727.1000000000058</v>
      </c>
      <c r="CC133" s="142">
        <v>0</v>
      </c>
      <c r="CD133" s="142">
        <v>490925.39999999944</v>
      </c>
      <c r="CE133" s="142">
        <v>452027.70000000019</v>
      </c>
      <c r="CF133" s="142">
        <v>156131.70000000019</v>
      </c>
      <c r="CG133" s="142">
        <v>129280.09999999986</v>
      </c>
      <c r="CH133" s="142">
        <v>26851.600000000035</v>
      </c>
      <c r="CI133" s="142">
        <v>15614</v>
      </c>
      <c r="CJ133" s="142">
        <v>216868.60000000009</v>
      </c>
      <c r="CK133" s="142">
        <v>63100.29999999993</v>
      </c>
      <c r="CL133" s="142">
        <v>148148.30000000005</v>
      </c>
      <c r="CM133" s="142">
        <v>580.89999999999964</v>
      </c>
      <c r="CN133" s="142">
        <v>5039.1000000000004</v>
      </c>
      <c r="CO133" s="142">
        <v>63413.399999999907</v>
      </c>
      <c r="CP133" s="142">
        <v>43264.29999999993</v>
      </c>
      <c r="CQ133" s="142">
        <v>20149.100000000006</v>
      </c>
      <c r="CR133" s="142">
        <v>38897.700000000012</v>
      </c>
      <c r="CS133" s="142">
        <v>7012.4000000000015</v>
      </c>
      <c r="CT133" s="142">
        <v>31885.300000000017</v>
      </c>
      <c r="CU133" s="142">
        <v>905.20000000000073</v>
      </c>
      <c r="CV133" s="142">
        <v>27056.700000000012</v>
      </c>
      <c r="CW133" s="142">
        <v>0</v>
      </c>
      <c r="CX133" s="142">
        <v>3923.4000000000015</v>
      </c>
      <c r="CY133" s="142">
        <v>0</v>
      </c>
      <c r="CZ133" s="142">
        <v>0</v>
      </c>
      <c r="DA133" s="142">
        <v>-99424.299999998882</v>
      </c>
      <c r="DB133" s="142">
        <v>-123940</v>
      </c>
      <c r="DC133" s="142">
        <v>-162837.69999999925</v>
      </c>
      <c r="DD133" s="142">
        <v>-0.52453589000000012</v>
      </c>
      <c r="DE133" s="142">
        <v>0.10000000055879354</v>
      </c>
      <c r="DF133" s="142">
        <v>162837.79999999981</v>
      </c>
      <c r="DG133" s="142">
        <v>132801.10000000009</v>
      </c>
      <c r="DH133" s="142">
        <v>30036.7</v>
      </c>
    </row>
    <row r="134" spans="2:112" x14ac:dyDescent="0.25">
      <c r="B134" s="140">
        <v>2016</v>
      </c>
      <c r="C134" s="140">
        <v>11</v>
      </c>
      <c r="D134" s="140" t="s">
        <v>629</v>
      </c>
      <c r="E134" s="147">
        <v>42675</v>
      </c>
      <c r="F134" s="142">
        <v>3876892.8</v>
      </c>
      <c r="G134" s="142">
        <v>3872413.3</v>
      </c>
      <c r="H134" s="142">
        <v>3569559.6</v>
      </c>
      <c r="I134" s="142">
        <v>1004182.8</v>
      </c>
      <c r="J134" s="142">
        <v>168122.9</v>
      </c>
      <c r="K134" s="142">
        <v>4637.2</v>
      </c>
      <c r="L134" s="142">
        <v>615932.4</v>
      </c>
      <c r="M134" s="142">
        <v>215490.3</v>
      </c>
      <c r="N134" s="142">
        <v>1153851</v>
      </c>
      <c r="O134" s="142">
        <v>674961.7</v>
      </c>
      <c r="P134" s="142">
        <v>20452.900000000001</v>
      </c>
      <c r="Q134" s="142">
        <v>716111.2</v>
      </c>
      <c r="R134" s="142">
        <v>302853.7</v>
      </c>
      <c r="S134" s="142">
        <v>86247.7</v>
      </c>
      <c r="T134" s="142">
        <v>36138.800000000003</v>
      </c>
      <c r="U134" s="142">
        <v>180467.20000000001</v>
      </c>
      <c r="V134" s="142">
        <v>4479.5</v>
      </c>
      <c r="W134" s="142">
        <v>5229162.5999999996</v>
      </c>
      <c r="X134" s="142">
        <v>4868778.2</v>
      </c>
      <c r="Y134" s="142">
        <v>1866303.9</v>
      </c>
      <c r="Z134" s="142">
        <v>1548177.8</v>
      </c>
      <c r="AA134" s="142">
        <v>318126.09999999998</v>
      </c>
      <c r="AB134" s="142">
        <v>156777.4</v>
      </c>
      <c r="AC134" s="142">
        <v>2101649</v>
      </c>
      <c r="AD134" s="142">
        <v>654387.4</v>
      </c>
      <c r="AE134" s="142">
        <v>1424010.1</v>
      </c>
      <c r="AF134" s="142">
        <v>4737.8</v>
      </c>
      <c r="AG134" s="142">
        <v>18513.7</v>
      </c>
      <c r="AH134" s="142">
        <v>744047.9</v>
      </c>
      <c r="AI134" s="142">
        <v>563822.5</v>
      </c>
      <c r="AJ134" s="142">
        <v>180225.4</v>
      </c>
      <c r="AK134" s="142">
        <v>356422.2</v>
      </c>
      <c r="AL134" s="142">
        <v>55536.2</v>
      </c>
      <c r="AM134" s="142">
        <v>300886</v>
      </c>
      <c r="AN134" s="142">
        <v>13232.2</v>
      </c>
      <c r="AO134" s="142">
        <v>206975.2</v>
      </c>
      <c r="AP134" s="142">
        <v>0</v>
      </c>
      <c r="AQ134" s="142">
        <v>80678.600000000006</v>
      </c>
      <c r="AR134" s="142">
        <v>0</v>
      </c>
      <c r="AS134" s="142">
        <v>3962.2</v>
      </c>
      <c r="AT134" s="142">
        <v>-608221.89999999944</v>
      </c>
      <c r="AU134" s="142">
        <v>-996364.90000000037</v>
      </c>
      <c r="AV134" s="142">
        <v>-1352269.7999999998</v>
      </c>
      <c r="AW134" s="142">
        <v>-4.3559571699999999</v>
      </c>
      <c r="AX134" s="142">
        <v>0.10000000009313226</v>
      </c>
      <c r="AY134" s="142">
        <v>1352269.9</v>
      </c>
      <c r="AZ134" s="142">
        <v>1319626.7</v>
      </c>
      <c r="BA134" s="142">
        <v>32643.200000000001</v>
      </c>
      <c r="BB134" s="142">
        <v>310441.48214157025</v>
      </c>
      <c r="BC134" s="142">
        <v>4915696</v>
      </c>
      <c r="BI134" s="140">
        <v>2016</v>
      </c>
      <c r="BJ134" s="140">
        <v>11</v>
      </c>
      <c r="BK134" s="140" t="s">
        <v>629</v>
      </c>
      <c r="BL134" s="147">
        <v>42675</v>
      </c>
      <c r="BM134" s="142">
        <v>347566.59999999963</v>
      </c>
      <c r="BN134" s="142">
        <v>347566.59999999963</v>
      </c>
      <c r="BO134" s="142">
        <v>315676.5</v>
      </c>
      <c r="BP134" s="142">
        <v>112949.20000000007</v>
      </c>
      <c r="BQ134" s="142">
        <v>18653.199999999983</v>
      </c>
      <c r="BR134" s="142">
        <v>450.89999999999964</v>
      </c>
      <c r="BS134" s="142">
        <v>69901.800000000047</v>
      </c>
      <c r="BT134" s="142">
        <v>23943.299999999988</v>
      </c>
      <c r="BU134" s="142">
        <v>64043.199999999953</v>
      </c>
      <c r="BV134" s="142">
        <v>59740.79999999993</v>
      </c>
      <c r="BW134" s="142">
        <v>1960.7000000000007</v>
      </c>
      <c r="BX134" s="142">
        <v>76982.599999999977</v>
      </c>
      <c r="BY134" s="142">
        <v>31890.100000000035</v>
      </c>
      <c r="BZ134" s="142">
        <v>5504.6999999999971</v>
      </c>
      <c r="CA134" s="142">
        <v>4259.2000000000044</v>
      </c>
      <c r="CB134" s="142">
        <v>22126.200000000012</v>
      </c>
      <c r="CC134" s="142">
        <v>0</v>
      </c>
      <c r="CD134" s="142">
        <v>476642.5</v>
      </c>
      <c r="CE134" s="142">
        <v>415011</v>
      </c>
      <c r="CF134" s="142">
        <v>156453.29999999981</v>
      </c>
      <c r="CG134" s="142">
        <v>129607.40000000014</v>
      </c>
      <c r="CH134" s="142">
        <v>26845.899999999965</v>
      </c>
      <c r="CI134" s="142">
        <v>21409.5</v>
      </c>
      <c r="CJ134" s="142">
        <v>197061.5</v>
      </c>
      <c r="CK134" s="142">
        <v>64843.70000000007</v>
      </c>
      <c r="CL134" s="142">
        <v>131866.40000000014</v>
      </c>
      <c r="CM134" s="142">
        <v>351.40000000000055</v>
      </c>
      <c r="CN134" s="142">
        <v>0</v>
      </c>
      <c r="CO134" s="142">
        <v>40086.70000000007</v>
      </c>
      <c r="CP134" s="142">
        <v>39298.300000000047</v>
      </c>
      <c r="CQ134" s="142">
        <v>788.39999999999418</v>
      </c>
      <c r="CR134" s="142">
        <v>61631.5</v>
      </c>
      <c r="CS134" s="142">
        <v>7696.6999999999971</v>
      </c>
      <c r="CT134" s="142">
        <v>53934.799999999988</v>
      </c>
      <c r="CU134" s="142">
        <v>3538.5</v>
      </c>
      <c r="CV134" s="142">
        <v>22817</v>
      </c>
      <c r="CW134" s="142">
        <v>0</v>
      </c>
      <c r="CX134" s="142">
        <v>27579.300000000003</v>
      </c>
      <c r="CY134" s="142">
        <v>0</v>
      </c>
      <c r="CZ134" s="142">
        <v>0</v>
      </c>
      <c r="DA134" s="142">
        <v>-88989.200000000186</v>
      </c>
      <c r="DB134" s="142">
        <v>-67444.400000000373</v>
      </c>
      <c r="DC134" s="142">
        <v>-129075.90000000037</v>
      </c>
      <c r="DD134" s="142">
        <v>-0.4157817399999999</v>
      </c>
      <c r="DE134" s="142">
        <v>9.999999962747097E-2</v>
      </c>
      <c r="DF134" s="142">
        <v>129076</v>
      </c>
      <c r="DG134" s="142">
        <v>129839.69999999995</v>
      </c>
      <c r="DH134" s="142">
        <v>-763.70000000000073</v>
      </c>
    </row>
    <row r="135" spans="2:112" x14ac:dyDescent="0.25">
      <c r="B135" s="140">
        <v>2016</v>
      </c>
      <c r="C135" s="140">
        <v>12</v>
      </c>
      <c r="D135" s="140" t="s">
        <v>630</v>
      </c>
      <c r="E135" s="147">
        <v>42705</v>
      </c>
      <c r="F135" s="142">
        <v>4568069.2401090004</v>
      </c>
      <c r="G135" s="142">
        <v>4561222.9023810104</v>
      </c>
      <c r="H135" s="142">
        <v>4167739.8039435898</v>
      </c>
      <c r="I135" s="142">
        <v>1097783.5193378199</v>
      </c>
      <c r="J135" s="142">
        <v>185544.30325696999</v>
      </c>
      <c r="K135" s="142">
        <v>5072.7466691200007</v>
      </c>
      <c r="L135" s="142">
        <v>674479.61027582991</v>
      </c>
      <c r="M135" s="142">
        <v>232686.85913589998</v>
      </c>
      <c r="N135" s="142">
        <v>1416217.7939102799</v>
      </c>
      <c r="O135" s="142">
        <v>739878.65269658004</v>
      </c>
      <c r="P135" s="142">
        <v>22629.902457039996</v>
      </c>
      <c r="Q135" s="142">
        <v>891229.93554187007</v>
      </c>
      <c r="R135" s="142">
        <v>393483.09843742003</v>
      </c>
      <c r="S135" s="142">
        <v>145909.14689758001</v>
      </c>
      <c r="T135" s="142">
        <v>44548.068543499998</v>
      </c>
      <c r="U135" s="142">
        <v>203025.88299634002</v>
      </c>
      <c r="V135" s="142">
        <v>6846.3377279900005</v>
      </c>
      <c r="W135" s="142">
        <v>6201021.9396280395</v>
      </c>
      <c r="X135" s="142">
        <v>5625718.30715256</v>
      </c>
      <c r="Y135" s="142">
        <v>2177506.2178466199</v>
      </c>
      <c r="Z135" s="142">
        <v>1816069.89857681</v>
      </c>
      <c r="AA135" s="142">
        <v>361436.3192698101</v>
      </c>
      <c r="AB135" s="142">
        <v>197623.68718608003</v>
      </c>
      <c r="AC135" s="142">
        <v>2375999.3801961797</v>
      </c>
      <c r="AD135" s="142">
        <v>769905.92001157999</v>
      </c>
      <c r="AE135" s="142">
        <v>1581290.56530526</v>
      </c>
      <c r="AF135" s="142">
        <v>5173.7526078899991</v>
      </c>
      <c r="AG135" s="142">
        <v>19629.14227145</v>
      </c>
      <c r="AH135" s="142">
        <v>874589.02192367997</v>
      </c>
      <c r="AI135" s="142">
        <v>693689.58436102001</v>
      </c>
      <c r="AJ135" s="142">
        <v>180899.43756265999</v>
      </c>
      <c r="AK135" s="142">
        <v>571341.4</v>
      </c>
      <c r="AL135" s="142">
        <v>95054.270156720013</v>
      </c>
      <c r="AM135" s="142">
        <v>476287.12829576991</v>
      </c>
      <c r="AN135" s="142">
        <v>18035.795729950001</v>
      </c>
      <c r="AO135" s="142">
        <v>333722.49486090994</v>
      </c>
      <c r="AP135" s="142">
        <v>0</v>
      </c>
      <c r="AQ135" s="142">
        <v>124528.83770490999</v>
      </c>
      <c r="AR135" s="142">
        <v>0</v>
      </c>
      <c r="AS135" s="142">
        <v>3962.2</v>
      </c>
      <c r="AT135" s="142">
        <v>-758363.67759535927</v>
      </c>
      <c r="AU135" s="142">
        <v>-1064495.4047715496</v>
      </c>
      <c r="AV135" s="142">
        <v>-1632952.6995190391</v>
      </c>
      <c r="AW135" s="142">
        <v>-5.2445454128691704</v>
      </c>
      <c r="AX135" s="142">
        <v>-6.65904744528234E-3</v>
      </c>
      <c r="AY135" s="142">
        <v>1632952.6928599917</v>
      </c>
      <c r="AZ135" s="142">
        <v>1472490.6187437701</v>
      </c>
      <c r="BA135" s="142">
        <v>160462.07411622169</v>
      </c>
      <c r="BB135" s="142">
        <v>311362.10500000004</v>
      </c>
      <c r="BC135" s="142">
        <v>4919950</v>
      </c>
      <c r="BE135" s="150">
        <v>6328562.383764063</v>
      </c>
      <c r="BI135" s="140">
        <v>2016</v>
      </c>
      <c r="BJ135" s="140">
        <v>12</v>
      </c>
      <c r="BK135" s="140" t="s">
        <v>630</v>
      </c>
      <c r="BL135" s="147">
        <v>42705</v>
      </c>
      <c r="BM135" s="142">
        <v>691176.44010900054</v>
      </c>
      <c r="BN135" s="142">
        <v>688809.60238101054</v>
      </c>
      <c r="BO135" s="142">
        <v>598180.2039435897</v>
      </c>
      <c r="BP135" s="142">
        <v>93600.719337819843</v>
      </c>
      <c r="BQ135" s="142">
        <v>17421.403256969992</v>
      </c>
      <c r="BR135" s="142">
        <v>435.54666912000084</v>
      </c>
      <c r="BS135" s="142">
        <v>58547.210275829886</v>
      </c>
      <c r="BT135" s="142">
        <v>17196.559135899995</v>
      </c>
      <c r="BU135" s="142">
        <v>262366.79391027987</v>
      </c>
      <c r="BV135" s="142">
        <v>64916.952696580091</v>
      </c>
      <c r="BW135" s="142">
        <v>2177.0024570399946</v>
      </c>
      <c r="BX135" s="142">
        <v>175118.73554187012</v>
      </c>
      <c r="BY135" s="142">
        <v>90629.398437420023</v>
      </c>
      <c r="BZ135" s="142">
        <v>59661.446897580012</v>
      </c>
      <c r="CA135" s="142">
        <v>8409.2685434999948</v>
      </c>
      <c r="CB135" s="142">
        <v>22558.682996340009</v>
      </c>
      <c r="CC135" s="142">
        <v>2366.8377279900005</v>
      </c>
      <c r="CD135" s="142">
        <v>971859.33962803986</v>
      </c>
      <c r="CE135" s="142">
        <v>756940.10715255979</v>
      </c>
      <c r="CF135" s="142">
        <v>311202.31784661999</v>
      </c>
      <c r="CG135" s="142">
        <v>267892.09857680998</v>
      </c>
      <c r="CH135" s="142">
        <v>43310.219269810128</v>
      </c>
      <c r="CI135" s="142">
        <v>40846.287186080037</v>
      </c>
      <c r="CJ135" s="142">
        <v>274350.38019617973</v>
      </c>
      <c r="CK135" s="142">
        <v>115518.52001157997</v>
      </c>
      <c r="CL135" s="142">
        <v>157280.46530525992</v>
      </c>
      <c r="CM135" s="142">
        <v>435.95260788999894</v>
      </c>
      <c r="CN135" s="142">
        <v>1115.4422714499997</v>
      </c>
      <c r="CO135" s="142">
        <v>130541.12192367995</v>
      </c>
      <c r="CP135" s="142">
        <v>129867.08436102001</v>
      </c>
      <c r="CQ135" s="142">
        <v>674.03756265999982</v>
      </c>
      <c r="CR135" s="142">
        <v>214919.2</v>
      </c>
      <c r="CS135" s="142">
        <v>39518.070156720016</v>
      </c>
      <c r="CT135" s="142">
        <v>175401.12829576991</v>
      </c>
      <c r="CU135" s="142">
        <v>4803.5957299500005</v>
      </c>
      <c r="CV135" s="142">
        <v>126747.29486090993</v>
      </c>
      <c r="CW135" s="142">
        <v>0</v>
      </c>
      <c r="CX135" s="142">
        <v>43850.237704909989</v>
      </c>
      <c r="CY135" s="142">
        <v>0</v>
      </c>
      <c r="CZ135" s="142">
        <v>0</v>
      </c>
      <c r="DA135" s="142">
        <v>-150141.77759535983</v>
      </c>
      <c r="DB135" s="142">
        <v>-68130.504771549255</v>
      </c>
      <c r="DC135" s="142">
        <v>-280682.89951903932</v>
      </c>
      <c r="DD135" s="142">
        <v>-0.88858824286917049</v>
      </c>
      <c r="DE135" s="142">
        <v>-0.1066590475384146</v>
      </c>
      <c r="DF135" s="142">
        <v>280682.79285999178</v>
      </c>
      <c r="DG135" s="142">
        <v>152863.9187437701</v>
      </c>
      <c r="DH135" s="142">
        <v>127818.87411622169</v>
      </c>
    </row>
    <row r="136" spans="2:112" x14ac:dyDescent="0.25">
      <c r="B136" s="140">
        <v>2017</v>
      </c>
      <c r="C136" s="140">
        <v>1</v>
      </c>
      <c r="D136" s="140" t="s">
        <v>631</v>
      </c>
      <c r="E136" s="147">
        <v>42736</v>
      </c>
      <c r="F136" s="142">
        <v>376494.5</v>
      </c>
      <c r="G136" s="142">
        <v>370609.7</v>
      </c>
      <c r="H136" s="142">
        <v>343836.1</v>
      </c>
      <c r="I136" s="142">
        <v>86005.4</v>
      </c>
      <c r="J136" s="142">
        <v>14686.3</v>
      </c>
      <c r="K136" s="142">
        <v>469.7</v>
      </c>
      <c r="L136" s="142">
        <v>54137.5</v>
      </c>
      <c r="M136" s="142">
        <v>16711.900000000001</v>
      </c>
      <c r="N136" s="142">
        <v>96469.3</v>
      </c>
      <c r="O136" s="142">
        <v>81463.7</v>
      </c>
      <c r="P136" s="142">
        <v>2917.2</v>
      </c>
      <c r="Q136" s="142">
        <v>76980.5</v>
      </c>
      <c r="R136" s="142">
        <v>26773.599999999999</v>
      </c>
      <c r="S136" s="142">
        <v>6079.2</v>
      </c>
      <c r="T136" s="142">
        <v>16298.5</v>
      </c>
      <c r="U136" s="142">
        <v>4395.8999999999996</v>
      </c>
      <c r="V136" s="142">
        <v>5884.8</v>
      </c>
      <c r="W136" s="142">
        <v>561555.5</v>
      </c>
      <c r="X136" s="142">
        <v>536726.69999999995</v>
      </c>
      <c r="Y136" s="142">
        <v>268251.5</v>
      </c>
      <c r="Z136" s="142">
        <v>249789.9</v>
      </c>
      <c r="AA136" s="142">
        <v>18461.599999999999</v>
      </c>
      <c r="AB136" s="142">
        <v>3891.1</v>
      </c>
      <c r="AC136" s="142">
        <v>212616.6</v>
      </c>
      <c r="AD136" s="142">
        <v>55444.3</v>
      </c>
      <c r="AE136" s="142">
        <v>141645.5</v>
      </c>
      <c r="AF136" s="142">
        <v>879.9</v>
      </c>
      <c r="AG136" s="142">
        <v>14646.9</v>
      </c>
      <c r="AH136" s="142">
        <v>51967.5</v>
      </c>
      <c r="AI136" s="142">
        <v>29519.9</v>
      </c>
      <c r="AJ136" s="142">
        <v>22447.599999999999</v>
      </c>
      <c r="AK136" s="142">
        <v>24828.799999999999</v>
      </c>
      <c r="AL136" s="142">
        <v>2944.5</v>
      </c>
      <c r="AM136" s="142">
        <v>21884.3</v>
      </c>
      <c r="AN136" s="142">
        <v>1000.9</v>
      </c>
      <c r="AO136" s="142">
        <v>20883.400000000001</v>
      </c>
      <c r="AP136" s="142">
        <v>0</v>
      </c>
      <c r="AQ136" s="142">
        <v>0</v>
      </c>
      <c r="AR136" s="142">
        <v>0</v>
      </c>
      <c r="AS136" s="142">
        <v>0</v>
      </c>
      <c r="AT136" s="142">
        <v>-133093.5</v>
      </c>
      <c r="AU136" s="142">
        <v>-166116.99999999994</v>
      </c>
      <c r="AV136" s="142">
        <v>-185061</v>
      </c>
      <c r="AW136" s="142">
        <v>-0.56647681000000005</v>
      </c>
      <c r="AX136" s="142">
        <v>0</v>
      </c>
      <c r="AY136" s="142">
        <v>185061</v>
      </c>
      <c r="AZ136" s="142">
        <v>188706</v>
      </c>
      <c r="BA136" s="142">
        <v>-3645</v>
      </c>
      <c r="BB136" s="142">
        <v>326687.68912181945</v>
      </c>
      <c r="BC136" s="142">
        <v>4923317</v>
      </c>
      <c r="BI136" s="140">
        <v>2017</v>
      </c>
      <c r="BJ136" s="140">
        <v>1</v>
      </c>
      <c r="BK136" s="140" t="s">
        <v>631</v>
      </c>
      <c r="BL136" s="147">
        <v>42736</v>
      </c>
      <c r="BM136" s="142">
        <v>376494.5</v>
      </c>
      <c r="BN136" s="142">
        <v>370609.7</v>
      </c>
      <c r="BO136" s="142">
        <v>343836.1</v>
      </c>
      <c r="BP136" s="142">
        <v>86005.4</v>
      </c>
      <c r="BQ136" s="142">
        <v>14686.3</v>
      </c>
      <c r="BR136" s="142">
        <v>469.7</v>
      </c>
      <c r="BS136" s="142">
        <v>54137.5</v>
      </c>
      <c r="BT136" s="142">
        <v>16711.900000000001</v>
      </c>
      <c r="BU136" s="142">
        <v>96469.3</v>
      </c>
      <c r="BV136" s="142">
        <v>81463.7</v>
      </c>
      <c r="BW136" s="142">
        <v>2917.2</v>
      </c>
      <c r="BX136" s="142">
        <v>76980.5</v>
      </c>
      <c r="BY136" s="142">
        <v>26773.599999999999</v>
      </c>
      <c r="BZ136" s="142">
        <v>6079.2</v>
      </c>
      <c r="CA136" s="142">
        <v>16298.5</v>
      </c>
      <c r="CB136" s="142">
        <v>4395.8999999999996</v>
      </c>
      <c r="CC136" s="142">
        <v>5884.8</v>
      </c>
      <c r="CD136" s="142">
        <v>561555.5</v>
      </c>
      <c r="CE136" s="142">
        <v>536726.69999999995</v>
      </c>
      <c r="CF136" s="142">
        <v>268251.5</v>
      </c>
      <c r="CG136" s="142">
        <v>249789.9</v>
      </c>
      <c r="CH136" s="142">
        <v>18461.599999999999</v>
      </c>
      <c r="CI136" s="142">
        <v>3891.1</v>
      </c>
      <c r="CJ136" s="142">
        <v>212616.6</v>
      </c>
      <c r="CK136" s="142">
        <v>55444.3</v>
      </c>
      <c r="CL136" s="142">
        <v>141645.5</v>
      </c>
      <c r="CM136" s="142">
        <v>879.9</v>
      </c>
      <c r="CN136" s="142">
        <v>14646.9</v>
      </c>
      <c r="CO136" s="142">
        <v>51967.5</v>
      </c>
      <c r="CP136" s="142">
        <v>29519.9</v>
      </c>
      <c r="CQ136" s="142">
        <v>22447.599999999999</v>
      </c>
      <c r="CR136" s="142">
        <v>24828.799999999999</v>
      </c>
      <c r="CS136" s="142">
        <v>2944.5</v>
      </c>
      <c r="CT136" s="142">
        <v>21884.3</v>
      </c>
      <c r="CU136" s="142">
        <v>1000.9</v>
      </c>
      <c r="CV136" s="142">
        <v>20883.400000000001</v>
      </c>
      <c r="CW136" s="142">
        <v>0</v>
      </c>
      <c r="CX136" s="142">
        <v>0</v>
      </c>
      <c r="CY136" s="142">
        <v>0</v>
      </c>
      <c r="CZ136" s="142">
        <v>0</v>
      </c>
      <c r="DA136" s="142">
        <v>-133093.5</v>
      </c>
      <c r="DB136" s="142">
        <v>-166116.99999999994</v>
      </c>
      <c r="DC136" s="142">
        <v>-185061</v>
      </c>
      <c r="DD136" s="142">
        <v>-0.56647681000000005</v>
      </c>
      <c r="DE136" s="142">
        <v>0</v>
      </c>
      <c r="DF136" s="142">
        <v>185061</v>
      </c>
      <c r="DG136" s="142">
        <v>188706</v>
      </c>
      <c r="DH136" s="142">
        <v>-3645</v>
      </c>
    </row>
    <row r="137" spans="2:112" x14ac:dyDescent="0.25">
      <c r="B137" s="140">
        <v>2017</v>
      </c>
      <c r="C137" s="140">
        <v>2</v>
      </c>
      <c r="D137" s="140" t="s">
        <v>632</v>
      </c>
      <c r="E137" s="147">
        <v>42767</v>
      </c>
      <c r="F137" s="142">
        <v>678747.9</v>
      </c>
      <c r="G137" s="142">
        <v>672863.1</v>
      </c>
      <c r="H137" s="142">
        <v>624228.19999999995</v>
      </c>
      <c r="I137" s="142">
        <v>166270.09999999998</v>
      </c>
      <c r="J137" s="142">
        <v>27750.3</v>
      </c>
      <c r="K137" s="142">
        <v>917</v>
      </c>
      <c r="L137" s="142">
        <v>105189</v>
      </c>
      <c r="M137" s="142">
        <v>32413.8</v>
      </c>
      <c r="N137" s="142">
        <v>161515.4</v>
      </c>
      <c r="O137" s="142">
        <v>144663.4</v>
      </c>
      <c r="P137" s="142">
        <v>3834.2</v>
      </c>
      <c r="Q137" s="142">
        <v>147945.1</v>
      </c>
      <c r="R137" s="142">
        <v>48634.9</v>
      </c>
      <c r="S137" s="142">
        <v>11706</v>
      </c>
      <c r="T137" s="142">
        <v>20521.7</v>
      </c>
      <c r="U137" s="142">
        <v>16407.2</v>
      </c>
      <c r="V137" s="142">
        <v>5884.8</v>
      </c>
      <c r="W137" s="142">
        <v>1003086.7</v>
      </c>
      <c r="X137" s="142">
        <v>930027</v>
      </c>
      <c r="Y137" s="142">
        <v>444343.3</v>
      </c>
      <c r="Z137" s="142">
        <v>375666.2</v>
      </c>
      <c r="AA137" s="142">
        <v>68677.100000000006</v>
      </c>
      <c r="AB137" s="142">
        <v>13490.1</v>
      </c>
      <c r="AC137" s="142">
        <v>408550.2</v>
      </c>
      <c r="AD137" s="142">
        <v>115362.4</v>
      </c>
      <c r="AE137" s="142">
        <v>275653</v>
      </c>
      <c r="AF137" s="142">
        <v>1181.5999999999999</v>
      </c>
      <c r="AG137" s="142">
        <v>16353.2</v>
      </c>
      <c r="AH137" s="142">
        <v>63643.4</v>
      </c>
      <c r="AI137" s="142">
        <v>41056.400000000001</v>
      </c>
      <c r="AJ137" s="142">
        <v>22587</v>
      </c>
      <c r="AK137" s="142">
        <v>73059.7</v>
      </c>
      <c r="AL137" s="142">
        <v>7001.4</v>
      </c>
      <c r="AM137" s="142">
        <v>66058.3</v>
      </c>
      <c r="AN137" s="142">
        <v>1000.9</v>
      </c>
      <c r="AO137" s="142">
        <v>64570.2</v>
      </c>
      <c r="AP137" s="142">
        <v>0</v>
      </c>
      <c r="AQ137" s="142">
        <v>487.2</v>
      </c>
      <c r="AR137" s="142">
        <v>0</v>
      </c>
      <c r="AS137" s="142">
        <v>0</v>
      </c>
      <c r="AT137" s="142">
        <v>-260695.39999999991</v>
      </c>
      <c r="AU137" s="142">
        <v>-257163.90000000002</v>
      </c>
      <c r="AV137" s="142">
        <v>-324338.79999999993</v>
      </c>
      <c r="AW137" s="142">
        <v>-0.99280997999999998</v>
      </c>
      <c r="AX137" s="142">
        <v>-0.19999999995343387</v>
      </c>
      <c r="AY137" s="142">
        <v>324338.59999999998</v>
      </c>
      <c r="AZ137" s="142">
        <v>327583.8</v>
      </c>
      <c r="BA137" s="142">
        <v>-3245.2</v>
      </c>
      <c r="BB137" s="142">
        <v>326687.69103227585</v>
      </c>
      <c r="BC137" s="142">
        <v>4928376</v>
      </c>
      <c r="BE137" s="150">
        <v>6628708.7477147821</v>
      </c>
      <c r="BI137" s="140">
        <v>2017</v>
      </c>
      <c r="BJ137" s="140">
        <v>2</v>
      </c>
      <c r="BK137" s="140" t="s">
        <v>632</v>
      </c>
      <c r="BL137" s="147">
        <v>42767</v>
      </c>
      <c r="BM137" s="142">
        <v>302253.40000000002</v>
      </c>
      <c r="BN137" s="142">
        <v>302253.39999999997</v>
      </c>
      <c r="BO137" s="142">
        <v>280392.09999999998</v>
      </c>
      <c r="BP137" s="142">
        <v>80264.699999999983</v>
      </c>
      <c r="BQ137" s="142">
        <v>13064</v>
      </c>
      <c r="BR137" s="142">
        <v>447.3</v>
      </c>
      <c r="BS137" s="142">
        <v>51051.5</v>
      </c>
      <c r="BT137" s="142">
        <v>15701.899999999998</v>
      </c>
      <c r="BU137" s="142">
        <v>65046.099999999991</v>
      </c>
      <c r="BV137" s="142">
        <v>63199.7</v>
      </c>
      <c r="BW137" s="142">
        <v>917</v>
      </c>
      <c r="BX137" s="142">
        <v>70964.600000000006</v>
      </c>
      <c r="BY137" s="142">
        <v>21861.300000000003</v>
      </c>
      <c r="BZ137" s="142">
        <v>5626.8</v>
      </c>
      <c r="CA137" s="142">
        <v>4223.2000000000007</v>
      </c>
      <c r="CB137" s="142">
        <v>12011.300000000001</v>
      </c>
      <c r="CC137" s="142">
        <v>0</v>
      </c>
      <c r="CD137" s="142">
        <v>441531.19999999995</v>
      </c>
      <c r="CE137" s="142">
        <v>393300.30000000005</v>
      </c>
      <c r="CF137" s="142">
        <v>176091.8</v>
      </c>
      <c r="CG137" s="142">
        <v>125876.30000000002</v>
      </c>
      <c r="CH137" s="142">
        <v>50215.500000000007</v>
      </c>
      <c r="CI137" s="142">
        <v>9599</v>
      </c>
      <c r="CJ137" s="142">
        <v>195933.6</v>
      </c>
      <c r="CK137" s="142">
        <v>59918.099999999991</v>
      </c>
      <c r="CL137" s="142">
        <v>134007.5</v>
      </c>
      <c r="CM137" s="142">
        <v>301.69999999999993</v>
      </c>
      <c r="CN137" s="142">
        <v>1706.3000000000011</v>
      </c>
      <c r="CO137" s="142">
        <v>11675.900000000001</v>
      </c>
      <c r="CP137" s="142">
        <v>11536.5</v>
      </c>
      <c r="CQ137" s="142">
        <v>139.40000000000146</v>
      </c>
      <c r="CR137" s="142">
        <v>48230.899999999994</v>
      </c>
      <c r="CS137" s="142">
        <v>4056.8999999999996</v>
      </c>
      <c r="CT137" s="142">
        <v>44174</v>
      </c>
      <c r="CU137" s="142">
        <v>0</v>
      </c>
      <c r="CV137" s="142">
        <v>43686.799999999996</v>
      </c>
      <c r="CW137" s="142">
        <v>0</v>
      </c>
      <c r="CX137" s="142">
        <v>487.2</v>
      </c>
      <c r="CY137" s="142">
        <v>0</v>
      </c>
      <c r="CZ137" s="142">
        <v>0</v>
      </c>
      <c r="DA137" s="142">
        <v>-127601.89999999991</v>
      </c>
      <c r="DB137" s="142">
        <v>-91046.900000000081</v>
      </c>
      <c r="DC137" s="142">
        <v>-139277.79999999993</v>
      </c>
      <c r="DD137" s="142">
        <v>-0.42633316999999993</v>
      </c>
      <c r="DE137" s="142">
        <v>-0.19999999995343387</v>
      </c>
      <c r="DF137" s="142">
        <v>139277.59999999998</v>
      </c>
      <c r="DG137" s="142">
        <v>138877.79999999999</v>
      </c>
      <c r="DH137" s="142">
        <v>399.80000000000018</v>
      </c>
    </row>
    <row r="138" spans="2:112" x14ac:dyDescent="0.25">
      <c r="B138" s="140">
        <v>2017</v>
      </c>
      <c r="C138" s="140">
        <v>3</v>
      </c>
      <c r="D138" s="140" t="s">
        <v>633</v>
      </c>
      <c r="E138" s="147">
        <v>42795</v>
      </c>
      <c r="F138" s="142">
        <v>1195995.5</v>
      </c>
      <c r="G138" s="142">
        <v>1190110.7</v>
      </c>
      <c r="H138" s="142">
        <v>1099051.2</v>
      </c>
      <c r="I138" s="142">
        <v>268749.3</v>
      </c>
      <c r="J138" s="142">
        <v>42489.9</v>
      </c>
      <c r="K138" s="142">
        <v>1395.3</v>
      </c>
      <c r="L138" s="142">
        <v>168487</v>
      </c>
      <c r="M138" s="142">
        <v>56377.1</v>
      </c>
      <c r="N138" s="142">
        <v>401944.9</v>
      </c>
      <c r="O138" s="142">
        <v>206600.2</v>
      </c>
      <c r="P138" s="142">
        <v>5289.5</v>
      </c>
      <c r="Q138" s="142">
        <v>216467.3</v>
      </c>
      <c r="R138" s="142">
        <v>91059.5</v>
      </c>
      <c r="S138" s="142">
        <v>17752.099999999999</v>
      </c>
      <c r="T138" s="142">
        <v>41699.199999999997</v>
      </c>
      <c r="U138" s="142">
        <v>31608.2</v>
      </c>
      <c r="V138" s="142">
        <v>5884.8</v>
      </c>
      <c r="W138" s="142">
        <v>1605764.7</v>
      </c>
      <c r="X138" s="142">
        <v>1497921.8</v>
      </c>
      <c r="Y138" s="142">
        <v>609811.4</v>
      </c>
      <c r="Z138" s="142">
        <v>509272.6</v>
      </c>
      <c r="AA138" s="142">
        <v>100538.8</v>
      </c>
      <c r="AB138" s="142">
        <v>31468</v>
      </c>
      <c r="AC138" s="142">
        <v>603336.5</v>
      </c>
      <c r="AD138" s="142">
        <v>178845.5</v>
      </c>
      <c r="AE138" s="142">
        <v>406724.6</v>
      </c>
      <c r="AF138" s="142">
        <v>1413.2</v>
      </c>
      <c r="AG138" s="142">
        <v>16353.2</v>
      </c>
      <c r="AH138" s="142">
        <v>253305.9</v>
      </c>
      <c r="AI138" s="142">
        <v>180887.9</v>
      </c>
      <c r="AJ138" s="142">
        <v>72418</v>
      </c>
      <c r="AK138" s="142">
        <v>107842.9</v>
      </c>
      <c r="AL138" s="142">
        <v>11994.5</v>
      </c>
      <c r="AM138" s="142">
        <v>95848.4</v>
      </c>
      <c r="AN138" s="142">
        <v>3053.2</v>
      </c>
      <c r="AO138" s="142">
        <v>91332.9</v>
      </c>
      <c r="AP138" s="142">
        <v>0</v>
      </c>
      <c r="AQ138" s="142">
        <v>1462.3</v>
      </c>
      <c r="AR138" s="142">
        <v>0</v>
      </c>
      <c r="AS138" s="142">
        <v>0</v>
      </c>
      <c r="AT138" s="142">
        <v>-156463.30000000005</v>
      </c>
      <c r="AU138" s="142">
        <v>-307811.10000000009</v>
      </c>
      <c r="AV138" s="142">
        <v>-409769.19999999995</v>
      </c>
      <c r="AW138" s="142">
        <v>-1.2543147800000001</v>
      </c>
      <c r="AX138" s="142">
        <v>1.1000000000349246</v>
      </c>
      <c r="AY138" s="142">
        <v>409770.3</v>
      </c>
      <c r="AZ138" s="142">
        <v>419925.3</v>
      </c>
      <c r="BA138" s="142">
        <v>-10155</v>
      </c>
      <c r="BB138" s="142">
        <v>326687.69158567989</v>
      </c>
      <c r="BC138" s="142">
        <v>4933537</v>
      </c>
      <c r="BE138" s="150"/>
      <c r="BI138" s="140">
        <v>2017</v>
      </c>
      <c r="BJ138" s="140">
        <v>3</v>
      </c>
      <c r="BK138" s="140" t="s">
        <v>633</v>
      </c>
      <c r="BL138" s="147">
        <v>42795</v>
      </c>
      <c r="BM138" s="142">
        <v>517247.6</v>
      </c>
      <c r="BN138" s="142">
        <v>517247.6</v>
      </c>
      <c r="BO138" s="142">
        <v>474823</v>
      </c>
      <c r="BP138" s="142">
        <v>102479.20000000001</v>
      </c>
      <c r="BQ138" s="142">
        <v>14739.600000000002</v>
      </c>
      <c r="BR138" s="142">
        <v>478.29999999999995</v>
      </c>
      <c r="BS138" s="142">
        <v>63298</v>
      </c>
      <c r="BT138" s="142">
        <v>23963.3</v>
      </c>
      <c r="BU138" s="142">
        <v>240429.50000000003</v>
      </c>
      <c r="BV138" s="142">
        <v>61936.800000000017</v>
      </c>
      <c r="BW138" s="142">
        <v>1455.3000000000002</v>
      </c>
      <c r="BX138" s="142">
        <v>68522.199999999983</v>
      </c>
      <c r="BY138" s="142">
        <v>42424.6</v>
      </c>
      <c r="BZ138" s="142">
        <v>6046.0999999999985</v>
      </c>
      <c r="CA138" s="142">
        <v>21177.499999999996</v>
      </c>
      <c r="CB138" s="142">
        <v>15201</v>
      </c>
      <c r="CC138" s="142">
        <v>0</v>
      </c>
      <c r="CD138" s="142">
        <v>602678</v>
      </c>
      <c r="CE138" s="142">
        <v>567894.80000000005</v>
      </c>
      <c r="CF138" s="142">
        <v>165468.10000000003</v>
      </c>
      <c r="CG138" s="142">
        <v>133606.39999999997</v>
      </c>
      <c r="CH138" s="142">
        <v>31861.699999999997</v>
      </c>
      <c r="CI138" s="142">
        <v>17977.900000000001</v>
      </c>
      <c r="CJ138" s="142">
        <v>194786.3</v>
      </c>
      <c r="CK138" s="142">
        <v>63483.100000000006</v>
      </c>
      <c r="CL138" s="142">
        <v>131071.59999999998</v>
      </c>
      <c r="CM138" s="142">
        <v>231.60000000000014</v>
      </c>
      <c r="CN138" s="142">
        <v>0</v>
      </c>
      <c r="CO138" s="142">
        <v>189662.5</v>
      </c>
      <c r="CP138" s="142">
        <v>139831.5</v>
      </c>
      <c r="CQ138" s="142">
        <v>49831</v>
      </c>
      <c r="CR138" s="142">
        <v>34783.199999999997</v>
      </c>
      <c r="CS138" s="142">
        <v>4993.1000000000004</v>
      </c>
      <c r="CT138" s="142">
        <v>29790.099999999991</v>
      </c>
      <c r="CU138" s="142">
        <v>2052.2999999999997</v>
      </c>
      <c r="CV138" s="142">
        <v>26762.699999999997</v>
      </c>
      <c r="CW138" s="142">
        <v>0</v>
      </c>
      <c r="CX138" s="142">
        <v>975.09999999999991</v>
      </c>
      <c r="CY138" s="142">
        <v>0</v>
      </c>
      <c r="CZ138" s="142">
        <v>0</v>
      </c>
      <c r="DA138" s="142">
        <v>104232.09999999986</v>
      </c>
      <c r="DB138" s="142">
        <v>-50647.20000000007</v>
      </c>
      <c r="DC138" s="142">
        <v>-85430.400000000023</v>
      </c>
      <c r="DD138" s="142">
        <v>-0.26150480000000009</v>
      </c>
      <c r="DE138" s="142">
        <v>1.2999999999883585</v>
      </c>
      <c r="DF138" s="142">
        <v>85431.700000000012</v>
      </c>
      <c r="DG138" s="142">
        <v>92341.5</v>
      </c>
      <c r="DH138" s="142">
        <v>-6909.8</v>
      </c>
    </row>
    <row r="139" spans="2:112" x14ac:dyDescent="0.25">
      <c r="B139" s="140">
        <v>2017</v>
      </c>
      <c r="C139" s="140">
        <v>4</v>
      </c>
      <c r="D139" s="140" t="s">
        <v>634</v>
      </c>
      <c r="E139" s="147">
        <v>42826</v>
      </c>
      <c r="F139" s="142">
        <v>1514927.2</v>
      </c>
      <c r="G139" s="142">
        <v>1509042.4</v>
      </c>
      <c r="H139" s="142">
        <v>1405486.6</v>
      </c>
      <c r="I139" s="142">
        <v>351808.89999999997</v>
      </c>
      <c r="J139" s="142">
        <v>54003.6</v>
      </c>
      <c r="K139" s="142">
        <v>1787.7</v>
      </c>
      <c r="L139" s="142">
        <v>218841.8</v>
      </c>
      <c r="M139" s="142">
        <v>77175.8</v>
      </c>
      <c r="N139" s="142">
        <v>490671.8</v>
      </c>
      <c r="O139" s="142">
        <v>266717.59999999998</v>
      </c>
      <c r="P139" s="142">
        <v>10046</v>
      </c>
      <c r="Q139" s="142">
        <v>286242.3</v>
      </c>
      <c r="R139" s="142">
        <v>103555.79999999999</v>
      </c>
      <c r="S139" s="142">
        <v>23751.8</v>
      </c>
      <c r="T139" s="142">
        <v>43221.599999999999</v>
      </c>
      <c r="U139" s="142">
        <v>36582.400000000001</v>
      </c>
      <c r="V139" s="142">
        <v>5884.8</v>
      </c>
      <c r="W139" s="142">
        <v>2085847.3062921499</v>
      </c>
      <c r="X139" s="142">
        <v>1949757.8</v>
      </c>
      <c r="Y139" s="142">
        <v>779091.6</v>
      </c>
      <c r="Z139" s="142">
        <v>643257</v>
      </c>
      <c r="AA139" s="142">
        <v>135834.6</v>
      </c>
      <c r="AB139" s="142">
        <v>46222.400000000001</v>
      </c>
      <c r="AC139" s="142">
        <v>800349.9</v>
      </c>
      <c r="AD139" s="142">
        <v>239631</v>
      </c>
      <c r="AE139" s="142">
        <v>541907.19999999995</v>
      </c>
      <c r="AF139" s="142">
        <v>2458.5</v>
      </c>
      <c r="AG139" s="142">
        <v>16353.2</v>
      </c>
      <c r="AH139" s="142">
        <v>324093.90000000002</v>
      </c>
      <c r="AI139" s="142">
        <v>230380.6</v>
      </c>
      <c r="AJ139" s="142">
        <v>93713.3</v>
      </c>
      <c r="AK139" s="142">
        <v>136089.4</v>
      </c>
      <c r="AL139" s="142">
        <v>16520.3</v>
      </c>
      <c r="AM139" s="142">
        <v>119569.1</v>
      </c>
      <c r="AN139" s="142">
        <v>3053.2</v>
      </c>
      <c r="AO139" s="142">
        <v>113729.3</v>
      </c>
      <c r="AP139" s="142">
        <v>0</v>
      </c>
      <c r="AQ139" s="142">
        <v>2786.6</v>
      </c>
      <c r="AR139" s="142">
        <v>0</v>
      </c>
      <c r="AS139" s="142">
        <v>0</v>
      </c>
      <c r="AT139" s="142">
        <v>-246826.20629214984</v>
      </c>
      <c r="AU139" s="142">
        <v>-440715.40000000014</v>
      </c>
      <c r="AV139" s="142">
        <v>-570920.10629214998</v>
      </c>
      <c r="AW139" s="142">
        <v>-1.7476018</v>
      </c>
      <c r="AX139" s="142">
        <v>9.3707849970087409E-2</v>
      </c>
      <c r="AY139" s="142">
        <v>570920.19999999995</v>
      </c>
      <c r="AZ139" s="142">
        <v>588435.1</v>
      </c>
      <c r="BA139" s="142">
        <v>-17514.900000000001</v>
      </c>
      <c r="BB139" s="142">
        <v>326687.75363595411</v>
      </c>
      <c r="BC139" s="142">
        <v>4938264</v>
      </c>
      <c r="BE139" s="150">
        <v>6615437.1989013571</v>
      </c>
      <c r="BI139" s="140">
        <v>2017</v>
      </c>
      <c r="BJ139" s="140">
        <v>4</v>
      </c>
      <c r="BK139" s="140" t="s">
        <v>634</v>
      </c>
      <c r="BL139" s="147">
        <v>42826</v>
      </c>
      <c r="BM139" s="142">
        <v>318931.69999999995</v>
      </c>
      <c r="BN139" s="142">
        <v>318931.69999999995</v>
      </c>
      <c r="BO139" s="142">
        <v>306435.40000000014</v>
      </c>
      <c r="BP139" s="142">
        <v>83059.599999999977</v>
      </c>
      <c r="BQ139" s="142">
        <v>11513.699999999997</v>
      </c>
      <c r="BR139" s="142">
        <v>392.40000000000009</v>
      </c>
      <c r="BS139" s="142">
        <v>50354.799999999988</v>
      </c>
      <c r="BT139" s="142">
        <v>20798.700000000004</v>
      </c>
      <c r="BU139" s="142">
        <v>88726.899999999965</v>
      </c>
      <c r="BV139" s="142">
        <v>60117.399999999965</v>
      </c>
      <c r="BW139" s="142">
        <v>4756.5</v>
      </c>
      <c r="BX139" s="142">
        <v>69775</v>
      </c>
      <c r="BY139" s="142">
        <v>12496.299999999988</v>
      </c>
      <c r="BZ139" s="142">
        <v>5999.7000000000007</v>
      </c>
      <c r="CA139" s="142">
        <v>1522.4000000000015</v>
      </c>
      <c r="CB139" s="142">
        <v>4974.2000000000007</v>
      </c>
      <c r="CC139" s="142">
        <v>0</v>
      </c>
      <c r="CD139" s="142">
        <v>480082.60629214998</v>
      </c>
      <c r="CE139" s="142">
        <v>451836</v>
      </c>
      <c r="CF139" s="142">
        <v>169280.19999999995</v>
      </c>
      <c r="CG139" s="142">
        <v>133984.40000000002</v>
      </c>
      <c r="CH139" s="142">
        <v>35295.800000000003</v>
      </c>
      <c r="CI139" s="142">
        <v>14754.400000000001</v>
      </c>
      <c r="CJ139" s="142">
        <v>197013.40000000002</v>
      </c>
      <c r="CK139" s="142">
        <v>60785.5</v>
      </c>
      <c r="CL139" s="142">
        <v>135182.59999999998</v>
      </c>
      <c r="CM139" s="142">
        <v>1045.3</v>
      </c>
      <c r="CN139" s="142">
        <v>0</v>
      </c>
      <c r="CO139" s="142">
        <v>70788.000000000029</v>
      </c>
      <c r="CP139" s="142">
        <v>49492.700000000012</v>
      </c>
      <c r="CQ139" s="142">
        <v>21295.300000000003</v>
      </c>
      <c r="CR139" s="142">
        <v>28246.5</v>
      </c>
      <c r="CS139" s="142">
        <v>4525.7999999999993</v>
      </c>
      <c r="CT139" s="142">
        <v>23720.700000000012</v>
      </c>
      <c r="CU139" s="142">
        <v>0</v>
      </c>
      <c r="CV139" s="142">
        <v>22396.400000000009</v>
      </c>
      <c r="CW139" s="142">
        <v>0</v>
      </c>
      <c r="CX139" s="142">
        <v>1324.3</v>
      </c>
      <c r="CY139" s="142">
        <v>0</v>
      </c>
      <c r="CZ139" s="142">
        <v>0</v>
      </c>
      <c r="DA139" s="142">
        <v>-90362.906292149797</v>
      </c>
      <c r="DB139" s="142">
        <v>-132904.30000000005</v>
      </c>
      <c r="DC139" s="142">
        <v>-161150.90629215003</v>
      </c>
      <c r="DD139" s="142">
        <v>-0.49328701999999991</v>
      </c>
      <c r="DE139" s="142">
        <v>-1.0062921500648372</v>
      </c>
      <c r="DF139" s="142">
        <v>161149.89999999997</v>
      </c>
      <c r="DG139" s="142">
        <v>168509.8</v>
      </c>
      <c r="DH139" s="142">
        <v>-7359.9000000000015</v>
      </c>
    </row>
    <row r="140" spans="2:112" x14ac:dyDescent="0.25">
      <c r="B140" s="140">
        <v>2017</v>
      </c>
      <c r="C140" s="140">
        <v>5</v>
      </c>
      <c r="D140" s="140" t="s">
        <v>635</v>
      </c>
      <c r="E140" s="147">
        <v>42856</v>
      </c>
      <c r="F140" s="142">
        <v>1860445.7</v>
      </c>
      <c r="G140" s="142">
        <v>1854560.9</v>
      </c>
      <c r="H140" s="142">
        <v>1706074.2</v>
      </c>
      <c r="I140" s="142">
        <v>449193.4</v>
      </c>
      <c r="J140" s="142">
        <v>69238.2</v>
      </c>
      <c r="K140" s="142">
        <v>2331.5</v>
      </c>
      <c r="L140" s="142">
        <v>280309.59999999998</v>
      </c>
      <c r="M140" s="142">
        <v>97314.1</v>
      </c>
      <c r="N140" s="142">
        <v>555883.4</v>
      </c>
      <c r="O140" s="142">
        <v>329845.7</v>
      </c>
      <c r="P140" s="142">
        <v>11080.4</v>
      </c>
      <c r="Q140" s="142">
        <v>360071.3</v>
      </c>
      <c r="R140" s="142">
        <v>148486.70000000001</v>
      </c>
      <c r="S140" s="142">
        <v>29254</v>
      </c>
      <c r="T140" s="142">
        <v>47613.1</v>
      </c>
      <c r="U140" s="142">
        <v>71619.600000000006</v>
      </c>
      <c r="V140" s="142">
        <v>5884.8</v>
      </c>
      <c r="W140" s="142">
        <v>2580674.4</v>
      </c>
      <c r="X140" s="142">
        <v>2392222.6</v>
      </c>
      <c r="Y140" s="142">
        <v>943412</v>
      </c>
      <c r="Z140" s="142">
        <v>778491.8</v>
      </c>
      <c r="AA140" s="142">
        <v>164920.20000000001</v>
      </c>
      <c r="AB140" s="142">
        <v>63960.800000000003</v>
      </c>
      <c r="AC140" s="142">
        <v>1007497.2</v>
      </c>
      <c r="AD140" s="142">
        <v>302373.90000000002</v>
      </c>
      <c r="AE140" s="142">
        <v>683082.3</v>
      </c>
      <c r="AF140" s="142">
        <v>2744.9</v>
      </c>
      <c r="AG140" s="142">
        <v>19296.099999999999</v>
      </c>
      <c r="AH140" s="142">
        <v>377352.6</v>
      </c>
      <c r="AI140" s="142">
        <v>282954.59999999998</v>
      </c>
      <c r="AJ140" s="142">
        <v>94398</v>
      </c>
      <c r="AK140" s="142">
        <v>188451.8</v>
      </c>
      <c r="AL140" s="142">
        <v>20437.3</v>
      </c>
      <c r="AM140" s="142">
        <v>168014.5</v>
      </c>
      <c r="AN140" s="142">
        <v>5072.6000000000004</v>
      </c>
      <c r="AO140" s="142">
        <v>158914.20000000001</v>
      </c>
      <c r="AP140" s="142">
        <v>0</v>
      </c>
      <c r="AQ140" s="142">
        <v>4027.7</v>
      </c>
      <c r="AR140" s="142">
        <v>0</v>
      </c>
      <c r="AS140" s="142">
        <v>0</v>
      </c>
      <c r="AT140" s="142">
        <v>-342876.09999999986</v>
      </c>
      <c r="AU140" s="142">
        <v>-537661.70000000019</v>
      </c>
      <c r="AV140" s="142">
        <v>-720228.7</v>
      </c>
      <c r="AW140" s="142">
        <v>-2.20463984</v>
      </c>
      <c r="AX140" s="142">
        <v>-0.19999999995343387</v>
      </c>
      <c r="AY140" s="142">
        <v>720228.5</v>
      </c>
      <c r="AZ140" s="142">
        <v>731362.4</v>
      </c>
      <c r="BA140" s="142">
        <v>-11133.9</v>
      </c>
      <c r="BB140" s="142">
        <v>326687.69153695414</v>
      </c>
      <c r="BC140" s="142">
        <v>4943538</v>
      </c>
      <c r="BE140" s="150"/>
      <c r="BI140" s="140">
        <v>2017</v>
      </c>
      <c r="BJ140" s="140">
        <v>5</v>
      </c>
      <c r="BK140" s="140" t="s">
        <v>635</v>
      </c>
      <c r="BL140" s="147">
        <v>42856</v>
      </c>
      <c r="BM140" s="142">
        <v>345518.5</v>
      </c>
      <c r="BN140" s="142">
        <v>345518.5</v>
      </c>
      <c r="BO140" s="142">
        <v>300587.59999999986</v>
      </c>
      <c r="BP140" s="142">
        <v>97384.500000000058</v>
      </c>
      <c r="BQ140" s="142">
        <v>15234.599999999999</v>
      </c>
      <c r="BR140" s="142">
        <v>543.79999999999995</v>
      </c>
      <c r="BS140" s="142">
        <v>61467.799999999988</v>
      </c>
      <c r="BT140" s="142">
        <v>20138.300000000003</v>
      </c>
      <c r="BU140" s="142">
        <v>65211.600000000035</v>
      </c>
      <c r="BV140" s="142">
        <v>63128.100000000035</v>
      </c>
      <c r="BW140" s="142">
        <v>1034.3999999999996</v>
      </c>
      <c r="BX140" s="142">
        <v>73829</v>
      </c>
      <c r="BY140" s="142">
        <v>44930.900000000023</v>
      </c>
      <c r="BZ140" s="142">
        <v>5502.2000000000007</v>
      </c>
      <c r="CA140" s="142">
        <v>4391.5</v>
      </c>
      <c r="CB140" s="142">
        <v>35037.200000000004</v>
      </c>
      <c r="CC140" s="142">
        <v>0</v>
      </c>
      <c r="CD140" s="142">
        <v>494827.09370784997</v>
      </c>
      <c r="CE140" s="142">
        <v>442464.80000000005</v>
      </c>
      <c r="CF140" s="142">
        <v>164320.40000000002</v>
      </c>
      <c r="CG140" s="142">
        <v>135234.80000000005</v>
      </c>
      <c r="CH140" s="142">
        <v>29085.600000000006</v>
      </c>
      <c r="CI140" s="142">
        <v>17738.400000000001</v>
      </c>
      <c r="CJ140" s="142">
        <v>207147.29999999993</v>
      </c>
      <c r="CK140" s="142">
        <v>62742.900000000023</v>
      </c>
      <c r="CL140" s="142">
        <v>141175.10000000009</v>
      </c>
      <c r="CM140" s="142">
        <v>286.40000000000009</v>
      </c>
      <c r="CN140" s="142">
        <v>2942.8999999999978</v>
      </c>
      <c r="CO140" s="142">
        <v>53258.699999999953</v>
      </c>
      <c r="CP140" s="142">
        <v>52573.999999999971</v>
      </c>
      <c r="CQ140" s="142">
        <v>684.69999999999709</v>
      </c>
      <c r="CR140" s="142">
        <v>52362.399999999994</v>
      </c>
      <c r="CS140" s="142">
        <v>3917</v>
      </c>
      <c r="CT140" s="142">
        <v>48445.399999999994</v>
      </c>
      <c r="CU140" s="142">
        <v>2019.4000000000005</v>
      </c>
      <c r="CV140" s="142">
        <v>45184.900000000009</v>
      </c>
      <c r="CW140" s="142">
        <v>0</v>
      </c>
      <c r="CX140" s="142">
        <v>1241.0999999999999</v>
      </c>
      <c r="CY140" s="142">
        <v>0</v>
      </c>
      <c r="CZ140" s="142">
        <v>0</v>
      </c>
      <c r="DA140" s="142">
        <v>-96049.893707850017</v>
      </c>
      <c r="DB140" s="142">
        <v>-96946.300000000047</v>
      </c>
      <c r="DC140" s="142">
        <v>-149308.59370784997</v>
      </c>
      <c r="DD140" s="142">
        <v>-0.45703804000000003</v>
      </c>
      <c r="DE140" s="142">
        <v>-0.29370784992352128</v>
      </c>
      <c r="DF140" s="142">
        <v>149308.30000000005</v>
      </c>
      <c r="DG140" s="142">
        <v>142927.30000000005</v>
      </c>
      <c r="DH140" s="142">
        <v>6381.0000000000018</v>
      </c>
    </row>
    <row r="141" spans="2:112" x14ac:dyDescent="0.25">
      <c r="B141" s="140">
        <v>2017</v>
      </c>
      <c r="C141" s="140">
        <v>6</v>
      </c>
      <c r="D141" s="140" t="s">
        <v>636</v>
      </c>
      <c r="E141" s="147">
        <v>42887</v>
      </c>
      <c r="F141" s="142">
        <v>2313524.6</v>
      </c>
      <c r="G141" s="142">
        <v>2307639.7999999998</v>
      </c>
      <c r="H141" s="142">
        <v>2129623.6</v>
      </c>
      <c r="I141" s="142">
        <v>541747.6</v>
      </c>
      <c r="J141" s="142">
        <v>84141.2</v>
      </c>
      <c r="K141" s="142">
        <v>2834.1</v>
      </c>
      <c r="L141" s="142">
        <v>340623.3</v>
      </c>
      <c r="M141" s="142">
        <v>114149</v>
      </c>
      <c r="N141" s="142">
        <v>762218.8</v>
      </c>
      <c r="O141" s="142">
        <v>389416.3</v>
      </c>
      <c r="P141" s="142">
        <v>12206.2</v>
      </c>
      <c r="Q141" s="142">
        <v>424034.7</v>
      </c>
      <c r="R141" s="142">
        <v>178016.2</v>
      </c>
      <c r="S141" s="142">
        <v>35470.400000000001</v>
      </c>
      <c r="T141" s="142">
        <v>50517.1</v>
      </c>
      <c r="U141" s="142">
        <v>92028.7</v>
      </c>
      <c r="V141" s="142">
        <v>5884.8</v>
      </c>
      <c r="W141" s="142">
        <v>3119476.3</v>
      </c>
      <c r="X141" s="142">
        <v>2900889.1</v>
      </c>
      <c r="Y141" s="142">
        <v>1106893.3999999999</v>
      </c>
      <c r="Z141" s="142">
        <v>913740.6</v>
      </c>
      <c r="AA141" s="142">
        <v>193152.8</v>
      </c>
      <c r="AB141" s="142">
        <v>81898.100000000006</v>
      </c>
      <c r="AC141" s="142">
        <v>1213580.8</v>
      </c>
      <c r="AD141" s="142">
        <v>368627.5</v>
      </c>
      <c r="AE141" s="142">
        <v>822706.2</v>
      </c>
      <c r="AF141" s="142">
        <v>2951</v>
      </c>
      <c r="AG141" s="142">
        <v>19296.099999999999</v>
      </c>
      <c r="AH141" s="142">
        <v>498516.8</v>
      </c>
      <c r="AI141" s="142">
        <v>403430.6</v>
      </c>
      <c r="AJ141" s="142">
        <v>95086.2</v>
      </c>
      <c r="AK141" s="142">
        <v>218587.2</v>
      </c>
      <c r="AL141" s="142">
        <v>25581.4</v>
      </c>
      <c r="AM141" s="142">
        <v>193005.8</v>
      </c>
      <c r="AN141" s="142">
        <v>6090.2</v>
      </c>
      <c r="AO141" s="142">
        <v>181400</v>
      </c>
      <c r="AP141" s="142">
        <v>0</v>
      </c>
      <c r="AQ141" s="142">
        <v>5515.6</v>
      </c>
      <c r="AR141" s="142">
        <v>0</v>
      </c>
      <c r="AS141" s="142">
        <v>0</v>
      </c>
      <c r="AT141" s="142">
        <v>-307434.89999999991</v>
      </c>
      <c r="AU141" s="142">
        <v>-593249.30000000028</v>
      </c>
      <c r="AV141" s="142">
        <v>-805951.69999999972</v>
      </c>
      <c r="AW141" s="142">
        <v>-2.4670402899999999</v>
      </c>
      <c r="AX141" s="142">
        <v>-9.9999999743886292E-2</v>
      </c>
      <c r="AY141" s="142">
        <v>805951.6</v>
      </c>
      <c r="AZ141" s="142">
        <v>793660.8</v>
      </c>
      <c r="BA141" s="142">
        <v>12290.8</v>
      </c>
      <c r="BB141" s="142">
        <v>326687.69264404668</v>
      </c>
      <c r="BC141" s="142">
        <v>4947932</v>
      </c>
      <c r="BE141" s="150"/>
      <c r="BI141" s="140">
        <v>2017</v>
      </c>
      <c r="BJ141" s="140">
        <v>6</v>
      </c>
      <c r="BK141" s="140" t="s">
        <v>636</v>
      </c>
      <c r="BL141" s="147">
        <v>42887</v>
      </c>
      <c r="BM141" s="142">
        <v>453078.90000000014</v>
      </c>
      <c r="BN141" s="142">
        <v>453078.89999999991</v>
      </c>
      <c r="BO141" s="142">
        <v>423549.40000000014</v>
      </c>
      <c r="BP141" s="142">
        <v>92554.199999999953</v>
      </c>
      <c r="BQ141" s="142">
        <v>14903</v>
      </c>
      <c r="BR141" s="142">
        <v>502.59999999999991</v>
      </c>
      <c r="BS141" s="142">
        <v>60313.700000000012</v>
      </c>
      <c r="BT141" s="142">
        <v>16834.899999999994</v>
      </c>
      <c r="BU141" s="142">
        <v>206335.40000000002</v>
      </c>
      <c r="BV141" s="142">
        <v>59570.599999999977</v>
      </c>
      <c r="BW141" s="142">
        <v>1125.8000000000011</v>
      </c>
      <c r="BX141" s="142">
        <v>63963.400000000023</v>
      </c>
      <c r="BY141" s="142">
        <v>29529.5</v>
      </c>
      <c r="BZ141" s="142">
        <v>6216.4000000000015</v>
      </c>
      <c r="CA141" s="142">
        <v>2904</v>
      </c>
      <c r="CB141" s="142">
        <v>20409.099999999991</v>
      </c>
      <c r="CC141" s="142">
        <v>0</v>
      </c>
      <c r="CD141" s="142">
        <v>538801.89999999991</v>
      </c>
      <c r="CE141" s="142">
        <v>508666.5</v>
      </c>
      <c r="CF141" s="142">
        <v>163481.39999999991</v>
      </c>
      <c r="CG141" s="142">
        <v>135248.79999999993</v>
      </c>
      <c r="CH141" s="142">
        <v>28232.599999999977</v>
      </c>
      <c r="CI141" s="142">
        <v>17937.300000000003</v>
      </c>
      <c r="CJ141" s="142">
        <v>206083.60000000009</v>
      </c>
      <c r="CK141" s="142">
        <v>66253.599999999977</v>
      </c>
      <c r="CL141" s="142">
        <v>139623.89999999991</v>
      </c>
      <c r="CM141" s="142">
        <v>206.09999999999991</v>
      </c>
      <c r="CN141" s="142">
        <v>0</v>
      </c>
      <c r="CO141" s="142">
        <v>121164.20000000001</v>
      </c>
      <c r="CP141" s="142">
        <v>120476</v>
      </c>
      <c r="CQ141" s="142">
        <v>688.19999999999709</v>
      </c>
      <c r="CR141" s="142">
        <v>30135.400000000023</v>
      </c>
      <c r="CS141" s="142">
        <v>5144.1000000000022</v>
      </c>
      <c r="CT141" s="142">
        <v>24991.299999999988</v>
      </c>
      <c r="CU141" s="142">
        <v>1017.5999999999995</v>
      </c>
      <c r="CV141" s="142">
        <v>22485.799999999988</v>
      </c>
      <c r="CW141" s="142">
        <v>0</v>
      </c>
      <c r="CX141" s="142">
        <v>1487.9000000000005</v>
      </c>
      <c r="CY141" s="142">
        <v>0</v>
      </c>
      <c r="CZ141" s="142">
        <v>0</v>
      </c>
      <c r="DA141" s="142">
        <v>35441.199999999953</v>
      </c>
      <c r="DB141" s="142">
        <v>-55587.600000000093</v>
      </c>
      <c r="DC141" s="142">
        <v>-85722.999999999767</v>
      </c>
      <c r="DD141" s="142">
        <v>-0.2624004499999999</v>
      </c>
      <c r="DE141" s="142">
        <v>0.10000000020954758</v>
      </c>
      <c r="DF141" s="142">
        <v>85723.099999999977</v>
      </c>
      <c r="DG141" s="142">
        <v>62298.400000000023</v>
      </c>
      <c r="DH141" s="142">
        <v>23424.699999999997</v>
      </c>
    </row>
    <row r="142" spans="2:112" x14ac:dyDescent="0.25">
      <c r="B142" s="140">
        <v>2017</v>
      </c>
      <c r="C142" s="140">
        <v>7</v>
      </c>
      <c r="D142" s="140" t="s">
        <v>637</v>
      </c>
      <c r="E142" s="147">
        <v>42917</v>
      </c>
      <c r="F142" s="142">
        <v>2635259.6</v>
      </c>
      <c r="G142" s="142">
        <v>2628924.7999999998</v>
      </c>
      <c r="H142" s="142">
        <v>2420997.1</v>
      </c>
      <c r="I142" s="142">
        <v>624046.10000000009</v>
      </c>
      <c r="J142" s="142">
        <v>97991.1</v>
      </c>
      <c r="K142" s="142">
        <v>3275.8</v>
      </c>
      <c r="L142" s="142">
        <v>393427.20000000001</v>
      </c>
      <c r="M142" s="142">
        <v>129352</v>
      </c>
      <c r="N142" s="142">
        <v>854890.8</v>
      </c>
      <c r="O142" s="142">
        <v>448983.7</v>
      </c>
      <c r="P142" s="142">
        <v>13890</v>
      </c>
      <c r="Q142" s="142">
        <v>479186.5</v>
      </c>
      <c r="R142" s="142">
        <v>207927.69999999998</v>
      </c>
      <c r="S142" s="142">
        <v>41454.199999999997</v>
      </c>
      <c r="T142" s="142">
        <v>54763.1</v>
      </c>
      <c r="U142" s="142">
        <v>111710.39999999999</v>
      </c>
      <c r="V142" s="142">
        <v>6334.8</v>
      </c>
      <c r="W142" s="142">
        <v>3592092.3</v>
      </c>
      <c r="X142" s="142">
        <v>3333623.7</v>
      </c>
      <c r="Y142" s="142">
        <v>1263700.6000000001</v>
      </c>
      <c r="Z142" s="142">
        <v>1048149</v>
      </c>
      <c r="AA142" s="142">
        <v>215551.6</v>
      </c>
      <c r="AB142" s="142">
        <v>100294</v>
      </c>
      <c r="AC142" s="142">
        <v>1410261.1</v>
      </c>
      <c r="AD142" s="142">
        <v>430291.3</v>
      </c>
      <c r="AE142" s="142">
        <v>944856.2</v>
      </c>
      <c r="AF142" s="142">
        <v>3368.4</v>
      </c>
      <c r="AG142" s="142">
        <v>31745.200000000001</v>
      </c>
      <c r="AH142" s="142">
        <v>559368</v>
      </c>
      <c r="AI142" s="142">
        <v>441212.2</v>
      </c>
      <c r="AJ142" s="142">
        <v>118155.8</v>
      </c>
      <c r="AK142" s="142">
        <v>257808.4</v>
      </c>
      <c r="AL142" s="142">
        <v>30523.9</v>
      </c>
      <c r="AM142" s="142">
        <v>227284.5</v>
      </c>
      <c r="AN142" s="142">
        <v>6106.8</v>
      </c>
      <c r="AO142" s="142">
        <v>212465.5</v>
      </c>
      <c r="AP142" s="142">
        <v>0</v>
      </c>
      <c r="AQ142" s="142">
        <v>8712.2000000000007</v>
      </c>
      <c r="AR142" s="142">
        <v>0</v>
      </c>
      <c r="AS142" s="142">
        <v>660.2</v>
      </c>
      <c r="AT142" s="142">
        <v>-397464.69999999972</v>
      </c>
      <c r="AU142" s="142">
        <v>-704698.90000000037</v>
      </c>
      <c r="AV142" s="142">
        <v>-956832.69999999972</v>
      </c>
      <c r="AW142" s="142">
        <v>-2.9288911799999999</v>
      </c>
      <c r="AX142" s="142">
        <v>0.30000000027939677</v>
      </c>
      <c r="AY142" s="142">
        <v>956833</v>
      </c>
      <c r="AZ142" s="142">
        <v>928274</v>
      </c>
      <c r="BA142" s="142">
        <v>28559</v>
      </c>
      <c r="BB142" s="142">
        <v>326687.69209786749</v>
      </c>
      <c r="BC142" s="142">
        <v>4951219</v>
      </c>
      <c r="BE142" s="150"/>
      <c r="BI142" s="140">
        <v>2017</v>
      </c>
      <c r="BJ142" s="140">
        <v>7</v>
      </c>
      <c r="BK142" s="140" t="s">
        <v>637</v>
      </c>
      <c r="BL142" s="147">
        <v>42917</v>
      </c>
      <c r="BM142" s="142">
        <v>321735</v>
      </c>
      <c r="BN142" s="142">
        <v>321285</v>
      </c>
      <c r="BO142" s="142">
        <v>291373.5</v>
      </c>
      <c r="BP142" s="142">
        <v>82298.500000000116</v>
      </c>
      <c r="BQ142" s="142">
        <v>13849.900000000009</v>
      </c>
      <c r="BR142" s="142">
        <v>441.70000000000027</v>
      </c>
      <c r="BS142" s="142">
        <v>52803.900000000023</v>
      </c>
      <c r="BT142" s="142">
        <v>15203</v>
      </c>
      <c r="BU142" s="142">
        <v>92672</v>
      </c>
      <c r="BV142" s="142">
        <v>59567.400000000023</v>
      </c>
      <c r="BW142" s="142">
        <v>1683.7999999999993</v>
      </c>
      <c r="BX142" s="142">
        <v>55151.799999999988</v>
      </c>
      <c r="BY142" s="142">
        <v>29911.499999999971</v>
      </c>
      <c r="BZ142" s="142">
        <v>5983.7999999999956</v>
      </c>
      <c r="CA142" s="142">
        <v>4246</v>
      </c>
      <c r="CB142" s="142">
        <v>19681.699999999997</v>
      </c>
      <c r="CC142" s="142">
        <v>450</v>
      </c>
      <c r="CD142" s="142">
        <v>472616</v>
      </c>
      <c r="CE142" s="142">
        <v>432734.60000000009</v>
      </c>
      <c r="CF142" s="142">
        <v>156807.20000000019</v>
      </c>
      <c r="CG142" s="142">
        <v>134408.40000000002</v>
      </c>
      <c r="CH142" s="142">
        <v>22398.800000000017</v>
      </c>
      <c r="CI142" s="142">
        <v>18395.899999999994</v>
      </c>
      <c r="CJ142" s="142">
        <v>196680.30000000005</v>
      </c>
      <c r="CK142" s="142">
        <v>61663.799999999988</v>
      </c>
      <c r="CL142" s="142">
        <v>122150</v>
      </c>
      <c r="CM142" s="142">
        <v>417.40000000000009</v>
      </c>
      <c r="CN142" s="142">
        <v>12449.100000000002</v>
      </c>
      <c r="CO142" s="142">
        <v>60851.200000000012</v>
      </c>
      <c r="CP142" s="142">
        <v>37781.600000000035</v>
      </c>
      <c r="CQ142" s="142">
        <v>23069.600000000006</v>
      </c>
      <c r="CR142" s="142">
        <v>39221.199999999983</v>
      </c>
      <c r="CS142" s="142">
        <v>4942.5</v>
      </c>
      <c r="CT142" s="142">
        <v>34278.700000000012</v>
      </c>
      <c r="CU142" s="142">
        <v>16.600000000000364</v>
      </c>
      <c r="CV142" s="142">
        <v>31065.5</v>
      </c>
      <c r="CW142" s="142">
        <v>0</v>
      </c>
      <c r="CX142" s="142">
        <v>3196.6000000000004</v>
      </c>
      <c r="CY142" s="142">
        <v>0</v>
      </c>
      <c r="CZ142" s="142">
        <v>660.2</v>
      </c>
      <c r="DA142" s="142">
        <v>-90029.799999999814</v>
      </c>
      <c r="DB142" s="142">
        <v>-111449.60000000009</v>
      </c>
      <c r="DC142" s="142">
        <v>-150881</v>
      </c>
      <c r="DD142" s="142">
        <v>-0.46185089000000001</v>
      </c>
      <c r="DE142" s="142">
        <v>0.40000000002328306</v>
      </c>
      <c r="DF142" s="142">
        <v>150881.40000000002</v>
      </c>
      <c r="DG142" s="142">
        <v>134613.19999999995</v>
      </c>
      <c r="DH142" s="142">
        <v>16268.2</v>
      </c>
    </row>
    <row r="143" spans="2:112" x14ac:dyDescent="0.25">
      <c r="B143" s="140">
        <v>2017</v>
      </c>
      <c r="C143" s="140">
        <v>8</v>
      </c>
      <c r="D143" s="140" t="s">
        <v>638</v>
      </c>
      <c r="E143" s="147">
        <v>42948</v>
      </c>
      <c r="F143" s="142">
        <v>2936127.8</v>
      </c>
      <c r="G143" s="142">
        <v>2929793</v>
      </c>
      <c r="H143" s="142">
        <v>2705512.2</v>
      </c>
      <c r="I143" s="142">
        <v>713530</v>
      </c>
      <c r="J143" s="142">
        <v>112988.3</v>
      </c>
      <c r="K143" s="142">
        <v>3732.5</v>
      </c>
      <c r="L143" s="142">
        <v>451668</v>
      </c>
      <c r="M143" s="142">
        <v>145141.20000000001</v>
      </c>
      <c r="N143" s="142">
        <v>919546.7</v>
      </c>
      <c r="O143" s="142">
        <v>511642.8</v>
      </c>
      <c r="P143" s="142">
        <v>17777.2</v>
      </c>
      <c r="Q143" s="142">
        <v>543015.5</v>
      </c>
      <c r="R143" s="142">
        <v>224280.8</v>
      </c>
      <c r="S143" s="142">
        <v>47073.3</v>
      </c>
      <c r="T143" s="142">
        <v>56786.1</v>
      </c>
      <c r="U143" s="142">
        <v>120421.4</v>
      </c>
      <c r="V143" s="142">
        <v>6334.8</v>
      </c>
      <c r="W143" s="142">
        <v>3994802.9</v>
      </c>
      <c r="X143" s="142">
        <v>3714789</v>
      </c>
      <c r="Y143" s="142">
        <v>1433914.9</v>
      </c>
      <c r="Z143" s="142">
        <v>1181622.3</v>
      </c>
      <c r="AA143" s="142">
        <v>252292.6</v>
      </c>
      <c r="AB143" s="142">
        <v>115496.1</v>
      </c>
      <c r="AC143" s="142">
        <v>1595221.8</v>
      </c>
      <c r="AD143" s="142">
        <v>492796</v>
      </c>
      <c r="AE143" s="142">
        <v>1066311</v>
      </c>
      <c r="AF143" s="142">
        <v>4369.3999999999996</v>
      </c>
      <c r="AG143" s="142">
        <v>31745.4</v>
      </c>
      <c r="AH143" s="142">
        <v>570156.19999999995</v>
      </c>
      <c r="AI143" s="142">
        <v>448743.5</v>
      </c>
      <c r="AJ143" s="142">
        <v>121412.7</v>
      </c>
      <c r="AK143" s="142">
        <v>279353.7</v>
      </c>
      <c r="AL143" s="142">
        <v>36133.4</v>
      </c>
      <c r="AM143" s="142">
        <v>243220.3</v>
      </c>
      <c r="AN143" s="142">
        <v>7082.3</v>
      </c>
      <c r="AO143" s="142">
        <v>225471</v>
      </c>
      <c r="AP143" s="142">
        <v>0</v>
      </c>
      <c r="AQ143" s="142">
        <v>10667</v>
      </c>
      <c r="AR143" s="142">
        <v>0</v>
      </c>
      <c r="AS143" s="142">
        <v>660.2</v>
      </c>
      <c r="AT143" s="142">
        <v>-488518.90000000037</v>
      </c>
      <c r="AU143" s="142">
        <v>-784996</v>
      </c>
      <c r="AV143" s="142">
        <v>-1058675.1000000001</v>
      </c>
      <c r="AW143" s="142">
        <v>-3.24063357</v>
      </c>
      <c r="AX143" s="142">
        <v>-0.10000000009313226</v>
      </c>
      <c r="AY143" s="142">
        <v>1058675</v>
      </c>
      <c r="AZ143" s="142">
        <v>1034697</v>
      </c>
      <c r="BA143" s="142">
        <v>23978</v>
      </c>
      <c r="BB143" s="142">
        <v>326687.69150595454</v>
      </c>
      <c r="BC143" s="142">
        <v>4957241</v>
      </c>
      <c r="BE143" s="150"/>
      <c r="BI143" s="140">
        <v>2017</v>
      </c>
      <c r="BJ143" s="140">
        <v>8</v>
      </c>
      <c r="BK143" s="140" t="s">
        <v>638</v>
      </c>
      <c r="BL143" s="147">
        <v>42948</v>
      </c>
      <c r="BM143" s="142">
        <v>300868.19999999972</v>
      </c>
      <c r="BN143" s="142">
        <v>300868.20000000019</v>
      </c>
      <c r="BO143" s="142">
        <v>284515.10000000009</v>
      </c>
      <c r="BP143" s="142">
        <v>89483.899999999907</v>
      </c>
      <c r="BQ143" s="142">
        <v>14997.199999999997</v>
      </c>
      <c r="BR143" s="142">
        <v>456.69999999999982</v>
      </c>
      <c r="BS143" s="142">
        <v>58240.799999999988</v>
      </c>
      <c r="BT143" s="142">
        <v>15789.200000000012</v>
      </c>
      <c r="BU143" s="142">
        <v>64655.899999999907</v>
      </c>
      <c r="BV143" s="142">
        <v>62659.099999999977</v>
      </c>
      <c r="BW143" s="142">
        <v>3887.2000000000007</v>
      </c>
      <c r="BX143" s="142">
        <v>63829</v>
      </c>
      <c r="BY143" s="142">
        <v>16353.100000000006</v>
      </c>
      <c r="BZ143" s="142">
        <v>5619.1000000000058</v>
      </c>
      <c r="CA143" s="142">
        <v>2023</v>
      </c>
      <c r="CB143" s="142">
        <v>8711</v>
      </c>
      <c r="CC143" s="142">
        <v>0</v>
      </c>
      <c r="CD143" s="142">
        <v>402710.60000000009</v>
      </c>
      <c r="CE143" s="142">
        <v>381165.29999999981</v>
      </c>
      <c r="CF143" s="142">
        <v>170214.29999999981</v>
      </c>
      <c r="CG143" s="142">
        <v>133473.30000000005</v>
      </c>
      <c r="CH143" s="142">
        <v>36741</v>
      </c>
      <c r="CI143" s="142">
        <v>15202.100000000006</v>
      </c>
      <c r="CJ143" s="142">
        <v>184960.69999999995</v>
      </c>
      <c r="CK143" s="142">
        <v>62504.700000000012</v>
      </c>
      <c r="CL143" s="142">
        <v>121454.80000000005</v>
      </c>
      <c r="CM143" s="142">
        <v>1000.9999999999995</v>
      </c>
      <c r="CN143" s="142">
        <v>0.2000000000007276</v>
      </c>
      <c r="CO143" s="142">
        <v>10788.199999999953</v>
      </c>
      <c r="CP143" s="142">
        <v>7531.2999999999884</v>
      </c>
      <c r="CQ143" s="142">
        <v>3256.8999999999942</v>
      </c>
      <c r="CR143" s="142">
        <v>21545.300000000017</v>
      </c>
      <c r="CS143" s="142">
        <v>5609.5</v>
      </c>
      <c r="CT143" s="142">
        <v>15935.799999999988</v>
      </c>
      <c r="CU143" s="142">
        <v>975.5</v>
      </c>
      <c r="CV143" s="142">
        <v>13005.5</v>
      </c>
      <c r="CW143" s="142">
        <v>0</v>
      </c>
      <c r="CX143" s="142">
        <v>1954.7999999999993</v>
      </c>
      <c r="CY143" s="142">
        <v>0</v>
      </c>
      <c r="CZ143" s="142">
        <v>0</v>
      </c>
      <c r="DA143" s="142">
        <v>-91054.200000000652</v>
      </c>
      <c r="DB143" s="142">
        <v>-80297.099999999627</v>
      </c>
      <c r="DC143" s="142">
        <v>-101842.40000000037</v>
      </c>
      <c r="DD143" s="142">
        <v>-0.31174239000000004</v>
      </c>
      <c r="DE143" s="142">
        <v>-0.40000000037252903</v>
      </c>
      <c r="DF143" s="142">
        <v>101842</v>
      </c>
      <c r="DG143" s="142">
        <v>106423</v>
      </c>
      <c r="DH143" s="142">
        <v>-4581</v>
      </c>
    </row>
    <row r="144" spans="2:112" x14ac:dyDescent="0.25">
      <c r="B144" s="140">
        <v>2017</v>
      </c>
      <c r="C144" s="140">
        <v>9</v>
      </c>
      <c r="D144" s="140" t="s">
        <v>639</v>
      </c>
      <c r="E144" s="147">
        <v>42979</v>
      </c>
      <c r="F144" s="142">
        <v>3387042.8</v>
      </c>
      <c r="G144" s="142">
        <v>3380708</v>
      </c>
      <c r="H144" s="142">
        <v>3121504.9</v>
      </c>
      <c r="I144" s="142">
        <v>802345.89999999991</v>
      </c>
      <c r="J144" s="142">
        <v>127479.1</v>
      </c>
      <c r="K144" s="142">
        <v>4201.8</v>
      </c>
      <c r="L144" s="142">
        <v>507037.2</v>
      </c>
      <c r="M144" s="142">
        <v>163627.79999999999</v>
      </c>
      <c r="N144" s="142">
        <v>1116478.3999999999</v>
      </c>
      <c r="O144" s="142">
        <v>571916.80000000005</v>
      </c>
      <c r="P144" s="142">
        <v>18724.2</v>
      </c>
      <c r="Q144" s="142">
        <v>612039.6</v>
      </c>
      <c r="R144" s="142">
        <v>259203.09999999998</v>
      </c>
      <c r="S144" s="142">
        <v>52936.5</v>
      </c>
      <c r="T144" s="142">
        <v>58662.3</v>
      </c>
      <c r="U144" s="142">
        <v>147604.29999999999</v>
      </c>
      <c r="V144" s="142">
        <v>6334.8</v>
      </c>
      <c r="W144" s="142">
        <v>4697898.7</v>
      </c>
      <c r="X144" s="142">
        <v>4353454.5</v>
      </c>
      <c r="Y144" s="142">
        <v>1618924.9</v>
      </c>
      <c r="Z144" s="142">
        <v>1324772.6000000001</v>
      </c>
      <c r="AA144" s="142">
        <v>294152.3</v>
      </c>
      <c r="AB144" s="142">
        <v>136959.1</v>
      </c>
      <c r="AC144" s="142">
        <v>1811062.7</v>
      </c>
      <c r="AD144" s="142">
        <v>553605.69999999995</v>
      </c>
      <c r="AE144" s="142">
        <v>1218259.5</v>
      </c>
      <c r="AF144" s="142">
        <v>4508.8</v>
      </c>
      <c r="AG144" s="142">
        <v>34688.699999999997</v>
      </c>
      <c r="AH144" s="142">
        <v>786507.8</v>
      </c>
      <c r="AI144" s="142">
        <v>615821.5</v>
      </c>
      <c r="AJ144" s="142">
        <v>170686.3</v>
      </c>
      <c r="AK144" s="142">
        <v>343784</v>
      </c>
      <c r="AL144" s="142">
        <v>43532.2</v>
      </c>
      <c r="AM144" s="142">
        <v>300251.8</v>
      </c>
      <c r="AN144" s="142">
        <v>9252.6</v>
      </c>
      <c r="AO144" s="142">
        <v>272747.5</v>
      </c>
      <c r="AP144" s="142">
        <v>0</v>
      </c>
      <c r="AQ144" s="142">
        <v>18251.7</v>
      </c>
      <c r="AR144" s="142">
        <v>0</v>
      </c>
      <c r="AS144" s="142">
        <v>660.2</v>
      </c>
      <c r="AT144" s="142">
        <v>-524348.10000000056</v>
      </c>
      <c r="AU144" s="142">
        <v>-972746.5</v>
      </c>
      <c r="AV144" s="142">
        <v>-1310855.9000000004</v>
      </c>
      <c r="AW144" s="142">
        <v>-4.0125659200000001</v>
      </c>
      <c r="AX144" s="142">
        <v>-0.1000000003259629</v>
      </c>
      <c r="AY144" s="142">
        <v>1310855.8</v>
      </c>
      <c r="AZ144" s="142">
        <v>1285473.5</v>
      </c>
      <c r="BA144" s="142">
        <v>25382.3</v>
      </c>
      <c r="BB144" s="142">
        <v>326687.69214886829</v>
      </c>
      <c r="BC144" s="142">
        <v>4959771</v>
      </c>
      <c r="BE144" s="150"/>
      <c r="BI144" s="140">
        <v>2017</v>
      </c>
      <c r="BJ144" s="140">
        <v>9</v>
      </c>
      <c r="BK144" s="140" t="s">
        <v>639</v>
      </c>
      <c r="BL144" s="147">
        <v>42979</v>
      </c>
      <c r="BM144" s="142">
        <v>450915</v>
      </c>
      <c r="BN144" s="142">
        <v>450915</v>
      </c>
      <c r="BO144" s="142">
        <v>415992.69999999972</v>
      </c>
      <c r="BP144" s="142">
        <v>88815.899999999907</v>
      </c>
      <c r="BQ144" s="142">
        <v>14490.800000000003</v>
      </c>
      <c r="BR144" s="142">
        <v>469.30000000000018</v>
      </c>
      <c r="BS144" s="142">
        <v>55369.200000000012</v>
      </c>
      <c r="BT144" s="142">
        <v>18486.599999999977</v>
      </c>
      <c r="BU144" s="142">
        <v>196931.69999999995</v>
      </c>
      <c r="BV144" s="142">
        <v>60274.000000000058</v>
      </c>
      <c r="BW144" s="142">
        <v>947</v>
      </c>
      <c r="BX144" s="142">
        <v>69024.099999999977</v>
      </c>
      <c r="BY144" s="142">
        <v>34922.299999999988</v>
      </c>
      <c r="BZ144" s="142">
        <v>5863.1999999999971</v>
      </c>
      <c r="CA144" s="142">
        <v>1876.2000000000044</v>
      </c>
      <c r="CB144" s="142">
        <v>27182.899999999994</v>
      </c>
      <c r="CC144" s="142">
        <v>0</v>
      </c>
      <c r="CD144" s="142">
        <v>703095.80000000028</v>
      </c>
      <c r="CE144" s="142">
        <v>638665.5</v>
      </c>
      <c r="CF144" s="142">
        <v>185010</v>
      </c>
      <c r="CG144" s="142">
        <v>143150.30000000005</v>
      </c>
      <c r="CH144" s="142">
        <v>41859.699999999983</v>
      </c>
      <c r="CI144" s="142">
        <v>21463</v>
      </c>
      <c r="CJ144" s="142">
        <v>215840.89999999991</v>
      </c>
      <c r="CK144" s="142">
        <v>60809.699999999953</v>
      </c>
      <c r="CL144" s="142">
        <v>151948.5</v>
      </c>
      <c r="CM144" s="142">
        <v>139.40000000000055</v>
      </c>
      <c r="CN144" s="142">
        <v>2943.2999999999956</v>
      </c>
      <c r="CO144" s="142">
        <v>216351.60000000009</v>
      </c>
      <c r="CP144" s="142">
        <v>167078</v>
      </c>
      <c r="CQ144" s="142">
        <v>49273.599999999991</v>
      </c>
      <c r="CR144" s="142">
        <v>64430.299999999988</v>
      </c>
      <c r="CS144" s="142">
        <v>7398.7999999999956</v>
      </c>
      <c r="CT144" s="142">
        <v>57031.5</v>
      </c>
      <c r="CU144" s="142">
        <v>2170.3000000000002</v>
      </c>
      <c r="CV144" s="142">
        <v>47276.5</v>
      </c>
      <c r="CW144" s="142">
        <v>0</v>
      </c>
      <c r="CX144" s="142">
        <v>7584.7000000000007</v>
      </c>
      <c r="CY144" s="142">
        <v>0</v>
      </c>
      <c r="CZ144" s="142">
        <v>0</v>
      </c>
      <c r="DA144" s="142">
        <v>-35829.200000000186</v>
      </c>
      <c r="DB144" s="142">
        <v>-187750.5</v>
      </c>
      <c r="DC144" s="142">
        <v>-252180.80000000028</v>
      </c>
      <c r="DD144" s="142">
        <v>-0.77193235000000016</v>
      </c>
      <c r="DE144" s="142">
        <v>-2.3283064365386963E-10</v>
      </c>
      <c r="DF144" s="142">
        <v>252180.80000000005</v>
      </c>
      <c r="DG144" s="142">
        <v>250776.5</v>
      </c>
      <c r="DH144" s="142">
        <v>1404.2999999999993</v>
      </c>
    </row>
    <row r="145" spans="2:112" x14ac:dyDescent="0.25">
      <c r="B145" s="140">
        <v>2017</v>
      </c>
      <c r="C145" s="140">
        <v>10</v>
      </c>
      <c r="D145" s="140" t="s">
        <v>640</v>
      </c>
      <c r="E145" s="147">
        <v>43009</v>
      </c>
      <c r="F145" s="142">
        <v>3714586.2</v>
      </c>
      <c r="G145" s="142">
        <v>3707772.3</v>
      </c>
      <c r="H145" s="142">
        <v>3430940.2</v>
      </c>
      <c r="I145" s="142">
        <v>902824.40000000014</v>
      </c>
      <c r="J145" s="142">
        <v>145072.79999999999</v>
      </c>
      <c r="K145" s="142">
        <v>4708</v>
      </c>
      <c r="L145" s="142">
        <v>571098.80000000005</v>
      </c>
      <c r="M145" s="142">
        <v>181944.8</v>
      </c>
      <c r="N145" s="142">
        <v>1211204.8999999999</v>
      </c>
      <c r="O145" s="142">
        <v>628993</v>
      </c>
      <c r="P145" s="142">
        <v>19511.900000000001</v>
      </c>
      <c r="Q145" s="142">
        <v>668406</v>
      </c>
      <c r="R145" s="142">
        <v>276832.09999999998</v>
      </c>
      <c r="S145" s="142">
        <v>58919.4</v>
      </c>
      <c r="T145" s="142">
        <v>61845.7</v>
      </c>
      <c r="U145" s="142">
        <v>156067</v>
      </c>
      <c r="V145" s="142">
        <v>6813.9</v>
      </c>
      <c r="W145" s="142">
        <v>5242557.9000000004</v>
      </c>
      <c r="X145" s="142">
        <v>4871894.5999999996</v>
      </c>
      <c r="Y145" s="142">
        <v>1795764.5</v>
      </c>
      <c r="Z145" s="142">
        <v>1477101.9</v>
      </c>
      <c r="AA145" s="142">
        <v>318662.59999999998</v>
      </c>
      <c r="AB145" s="142">
        <v>153623.9</v>
      </c>
      <c r="AC145" s="142">
        <v>2063650</v>
      </c>
      <c r="AD145" s="142">
        <v>614108.69999999995</v>
      </c>
      <c r="AE145" s="142">
        <v>1409777.9</v>
      </c>
      <c r="AF145" s="142">
        <v>5074.7</v>
      </c>
      <c r="AG145" s="142">
        <v>34688.699999999997</v>
      </c>
      <c r="AH145" s="142">
        <v>858856.2</v>
      </c>
      <c r="AI145" s="142">
        <v>666001</v>
      </c>
      <c r="AJ145" s="142">
        <v>192855.2</v>
      </c>
      <c r="AK145" s="142">
        <v>370003.1</v>
      </c>
      <c r="AL145" s="142">
        <v>50164.3</v>
      </c>
      <c r="AM145" s="142">
        <v>319838.8</v>
      </c>
      <c r="AN145" s="142">
        <v>10253.5</v>
      </c>
      <c r="AO145" s="142">
        <v>286622.5</v>
      </c>
      <c r="AP145" s="142">
        <v>114</v>
      </c>
      <c r="AQ145" s="142">
        <v>22848.799999999999</v>
      </c>
      <c r="AR145" s="142">
        <v>0</v>
      </c>
      <c r="AS145" s="142">
        <v>660.2</v>
      </c>
      <c r="AT145" s="142">
        <v>-669115.5</v>
      </c>
      <c r="AU145" s="142">
        <v>-1164122.2999999998</v>
      </c>
      <c r="AV145" s="142">
        <v>-1527971.7000000002</v>
      </c>
      <c r="AW145" s="142">
        <v>-4.6771633499999998</v>
      </c>
      <c r="AX145" s="142">
        <v>-0.30000000027939677</v>
      </c>
      <c r="AY145" s="142">
        <v>1527971.4</v>
      </c>
      <c r="AZ145" s="142">
        <v>1509007.1</v>
      </c>
      <c r="BA145" s="142">
        <v>18964.3</v>
      </c>
      <c r="BB145" s="142">
        <v>326687.69201742765</v>
      </c>
      <c r="BC145" s="142">
        <v>4966414</v>
      </c>
      <c r="BE145" s="150"/>
      <c r="BI145" s="140">
        <v>2017</v>
      </c>
      <c r="BJ145" s="140">
        <v>10</v>
      </c>
      <c r="BK145" s="140" t="s">
        <v>640</v>
      </c>
      <c r="BL145" s="147">
        <v>43009</v>
      </c>
      <c r="BM145" s="142">
        <v>327543.40000000037</v>
      </c>
      <c r="BN145" s="142">
        <v>327064.29999999981</v>
      </c>
      <c r="BO145" s="142">
        <v>309435.30000000028</v>
      </c>
      <c r="BP145" s="142">
        <v>100478.50000000023</v>
      </c>
      <c r="BQ145" s="142">
        <v>17593.699999999983</v>
      </c>
      <c r="BR145" s="142">
        <v>506.19999999999982</v>
      </c>
      <c r="BS145" s="142">
        <v>64061.600000000035</v>
      </c>
      <c r="BT145" s="142">
        <v>18317</v>
      </c>
      <c r="BU145" s="142">
        <v>94726.5</v>
      </c>
      <c r="BV145" s="142">
        <v>57076.199999999953</v>
      </c>
      <c r="BW145" s="142">
        <v>787.70000000000073</v>
      </c>
      <c r="BX145" s="142">
        <v>56366.400000000023</v>
      </c>
      <c r="BY145" s="142">
        <v>17629</v>
      </c>
      <c r="BZ145" s="142">
        <v>5982.9000000000015</v>
      </c>
      <c r="CA145" s="142">
        <v>3183.3999999999942</v>
      </c>
      <c r="CB145" s="142">
        <v>8462.7000000000116</v>
      </c>
      <c r="CC145" s="142">
        <v>479.09999999999945</v>
      </c>
      <c r="CD145" s="142">
        <v>544659.20000000019</v>
      </c>
      <c r="CE145" s="142">
        <v>518440.09999999963</v>
      </c>
      <c r="CF145" s="142">
        <v>176839.60000000009</v>
      </c>
      <c r="CG145" s="142">
        <v>152329.29999999981</v>
      </c>
      <c r="CH145" s="142">
        <v>24510.299999999988</v>
      </c>
      <c r="CI145" s="142">
        <v>16664.799999999988</v>
      </c>
      <c r="CJ145" s="142">
        <v>252587.30000000005</v>
      </c>
      <c r="CK145" s="142">
        <v>60503</v>
      </c>
      <c r="CL145" s="142">
        <v>191518.39999999991</v>
      </c>
      <c r="CM145" s="142">
        <v>565.89999999999964</v>
      </c>
      <c r="CN145" s="142">
        <v>0</v>
      </c>
      <c r="CO145" s="142">
        <v>72348.399999999907</v>
      </c>
      <c r="CP145" s="142">
        <v>50179.5</v>
      </c>
      <c r="CQ145" s="142">
        <v>22168.900000000023</v>
      </c>
      <c r="CR145" s="142">
        <v>26219.099999999977</v>
      </c>
      <c r="CS145" s="142">
        <v>6632.1000000000058</v>
      </c>
      <c r="CT145" s="142">
        <v>19587</v>
      </c>
      <c r="CU145" s="142">
        <v>1000.8999999999996</v>
      </c>
      <c r="CV145" s="142">
        <v>13875</v>
      </c>
      <c r="CW145" s="142">
        <v>114</v>
      </c>
      <c r="CX145" s="142">
        <v>4597.0999999999985</v>
      </c>
      <c r="CY145" s="142">
        <v>0</v>
      </c>
      <c r="CZ145" s="142">
        <v>0</v>
      </c>
      <c r="DA145" s="142">
        <v>-144767.39999999944</v>
      </c>
      <c r="DB145" s="142">
        <v>-191375.79999999981</v>
      </c>
      <c r="DC145" s="142">
        <v>-217115.79999999981</v>
      </c>
      <c r="DD145" s="142">
        <v>-0.66459742999999971</v>
      </c>
      <c r="DE145" s="142">
        <v>-0.19999999995343387</v>
      </c>
      <c r="DF145" s="142">
        <v>217115.59999999986</v>
      </c>
      <c r="DG145" s="142">
        <v>223533.60000000009</v>
      </c>
      <c r="DH145" s="142">
        <v>-6418</v>
      </c>
    </row>
    <row r="146" spans="2:112" x14ac:dyDescent="0.25">
      <c r="B146" s="140">
        <v>2017</v>
      </c>
      <c r="C146" s="140">
        <v>11</v>
      </c>
      <c r="D146" s="140" t="s">
        <v>641</v>
      </c>
      <c r="E146" s="147">
        <v>43040</v>
      </c>
      <c r="F146" s="142">
        <v>4087432.2</v>
      </c>
      <c r="G146" s="142">
        <v>4080618.3</v>
      </c>
      <c r="H146" s="142">
        <v>3763394.8</v>
      </c>
      <c r="I146" s="142">
        <v>1017107.8</v>
      </c>
      <c r="J146" s="142">
        <v>163723.20000000001</v>
      </c>
      <c r="K146" s="142">
        <v>5225.2</v>
      </c>
      <c r="L146" s="142">
        <v>642787.30000000005</v>
      </c>
      <c r="M146" s="142">
        <v>205372.1</v>
      </c>
      <c r="N146" s="142">
        <v>1287104.3999999999</v>
      </c>
      <c r="O146" s="142">
        <v>688453</v>
      </c>
      <c r="P146" s="142">
        <v>20585.7</v>
      </c>
      <c r="Q146" s="142">
        <v>750143.9</v>
      </c>
      <c r="R146" s="142">
        <v>317223.5</v>
      </c>
      <c r="S146" s="142">
        <v>64501</v>
      </c>
      <c r="T146" s="142">
        <v>68327.899999999994</v>
      </c>
      <c r="U146" s="142">
        <v>184394.6</v>
      </c>
      <c r="V146" s="142">
        <v>6813.9</v>
      </c>
      <c r="W146" s="142">
        <v>5740312.9000000004</v>
      </c>
      <c r="X146" s="142">
        <v>5304640.0999999996</v>
      </c>
      <c r="Y146" s="142">
        <v>1961986.6</v>
      </c>
      <c r="Z146" s="142">
        <v>1614003.2</v>
      </c>
      <c r="AA146" s="142">
        <v>347983.4</v>
      </c>
      <c r="AB146" s="142">
        <v>171502.5</v>
      </c>
      <c r="AC146" s="142">
        <v>2251986.9</v>
      </c>
      <c r="AD146" s="142">
        <v>680129.5</v>
      </c>
      <c r="AE146" s="142">
        <v>1529195.7</v>
      </c>
      <c r="AF146" s="142">
        <v>5396.5</v>
      </c>
      <c r="AG146" s="142">
        <v>37265.199999999997</v>
      </c>
      <c r="AH146" s="142">
        <v>919164.1</v>
      </c>
      <c r="AI146" s="142">
        <v>725652.1</v>
      </c>
      <c r="AJ146" s="142">
        <v>193512</v>
      </c>
      <c r="AK146" s="142">
        <v>435012.6</v>
      </c>
      <c r="AL146" s="142">
        <v>63455.7</v>
      </c>
      <c r="AM146" s="142">
        <v>371556.9</v>
      </c>
      <c r="AN146" s="142">
        <v>10660.1</v>
      </c>
      <c r="AO146" s="142">
        <v>329948.40000000002</v>
      </c>
      <c r="AP146" s="142">
        <v>949.1</v>
      </c>
      <c r="AQ146" s="142">
        <v>29999.3</v>
      </c>
      <c r="AR146" s="142">
        <v>0</v>
      </c>
      <c r="AS146" s="142">
        <v>660.2</v>
      </c>
      <c r="AT146" s="142">
        <v>-733716.60000000056</v>
      </c>
      <c r="AU146" s="142">
        <v>-1224021.7999999998</v>
      </c>
      <c r="AV146" s="142">
        <v>-1652880.7000000002</v>
      </c>
      <c r="AW146" s="142">
        <v>-5.0595132300000003</v>
      </c>
      <c r="AX146" s="142">
        <v>-2.3283064365386963E-10</v>
      </c>
      <c r="AY146" s="142">
        <v>1652880.7</v>
      </c>
      <c r="AZ146" s="142">
        <v>1613834.3</v>
      </c>
      <c r="BA146" s="142">
        <v>39046.400000000001</v>
      </c>
      <c r="BB146" s="142">
        <v>326687.69204898394</v>
      </c>
      <c r="BC146" s="142">
        <v>4970874</v>
      </c>
      <c r="BE146" s="150"/>
      <c r="BI146" s="140">
        <v>2017</v>
      </c>
      <c r="BJ146" s="140">
        <v>11</v>
      </c>
      <c r="BK146" s="140" t="s">
        <v>641</v>
      </c>
      <c r="BL146" s="147">
        <v>43040</v>
      </c>
      <c r="BM146" s="142">
        <v>372846</v>
      </c>
      <c r="BN146" s="142">
        <v>372846</v>
      </c>
      <c r="BO146" s="142">
        <v>332454.59999999963</v>
      </c>
      <c r="BP146" s="142">
        <v>114283.39999999991</v>
      </c>
      <c r="BQ146" s="142">
        <v>18650.400000000023</v>
      </c>
      <c r="BR146" s="142">
        <v>517.19999999999982</v>
      </c>
      <c r="BS146" s="142">
        <v>71688.5</v>
      </c>
      <c r="BT146" s="142">
        <v>23427.300000000017</v>
      </c>
      <c r="BU146" s="142">
        <v>75899.5</v>
      </c>
      <c r="BV146" s="142">
        <v>59460</v>
      </c>
      <c r="BW146" s="142">
        <v>1073.7999999999993</v>
      </c>
      <c r="BX146" s="142">
        <v>81737.900000000023</v>
      </c>
      <c r="BY146" s="142">
        <v>40391.400000000023</v>
      </c>
      <c r="BZ146" s="142">
        <v>5581.5999999999985</v>
      </c>
      <c r="CA146" s="142">
        <v>6482.1999999999971</v>
      </c>
      <c r="CB146" s="142">
        <v>28327.600000000006</v>
      </c>
      <c r="CC146" s="142">
        <v>0</v>
      </c>
      <c r="CD146" s="142">
        <v>497755</v>
      </c>
      <c r="CE146" s="142">
        <v>432745.5</v>
      </c>
      <c r="CF146" s="142">
        <v>166222.10000000009</v>
      </c>
      <c r="CG146" s="142">
        <v>136901.30000000005</v>
      </c>
      <c r="CH146" s="142">
        <v>29320.800000000047</v>
      </c>
      <c r="CI146" s="142">
        <v>17878.600000000006</v>
      </c>
      <c r="CJ146" s="142">
        <v>188336.89999999991</v>
      </c>
      <c r="CK146" s="142">
        <v>66020.800000000047</v>
      </c>
      <c r="CL146" s="142">
        <v>119417.80000000005</v>
      </c>
      <c r="CM146" s="142">
        <v>321.80000000000018</v>
      </c>
      <c r="CN146" s="142">
        <v>2576.5</v>
      </c>
      <c r="CO146" s="142">
        <v>60307.900000000023</v>
      </c>
      <c r="CP146" s="142">
        <v>59651.099999999977</v>
      </c>
      <c r="CQ146" s="142">
        <v>656.79999999998836</v>
      </c>
      <c r="CR146" s="142">
        <v>65009.5</v>
      </c>
      <c r="CS146" s="142">
        <v>13291.399999999994</v>
      </c>
      <c r="CT146" s="142">
        <v>51718.100000000035</v>
      </c>
      <c r="CU146" s="142">
        <v>406.60000000000036</v>
      </c>
      <c r="CV146" s="142">
        <v>43325.900000000023</v>
      </c>
      <c r="CW146" s="142">
        <v>835.1</v>
      </c>
      <c r="CX146" s="142">
        <v>7150.5</v>
      </c>
      <c r="CY146" s="142">
        <v>0</v>
      </c>
      <c r="CZ146" s="142">
        <v>0</v>
      </c>
      <c r="DA146" s="142">
        <v>-64601.100000000559</v>
      </c>
      <c r="DB146" s="142">
        <v>-59899.5</v>
      </c>
      <c r="DC146" s="142">
        <v>-124909</v>
      </c>
      <c r="DD146" s="142">
        <v>-0.38234988000000047</v>
      </c>
      <c r="DE146" s="142">
        <v>0.30000000004656613</v>
      </c>
      <c r="DF146" s="142">
        <v>124909.30000000005</v>
      </c>
      <c r="DG146" s="142">
        <v>104827.19999999995</v>
      </c>
      <c r="DH146" s="142">
        <v>20082.100000000002</v>
      </c>
    </row>
    <row r="147" spans="2:112" x14ac:dyDescent="0.25">
      <c r="B147" s="140">
        <v>2017</v>
      </c>
      <c r="C147" s="140">
        <v>12</v>
      </c>
      <c r="D147" s="140" t="s">
        <v>642</v>
      </c>
      <c r="E147" s="147">
        <v>43070</v>
      </c>
      <c r="F147" s="142">
        <v>4745798.388479461</v>
      </c>
      <c r="G147" s="142">
        <v>4738744.119284031</v>
      </c>
      <c r="H147" s="142">
        <v>4390868.8308402104</v>
      </c>
      <c r="I147" s="142">
        <v>1104723.6534374501</v>
      </c>
      <c r="J147" s="142">
        <v>179187.91235863999</v>
      </c>
      <c r="K147" s="142">
        <v>5638.50952082</v>
      </c>
      <c r="L147" s="142">
        <v>698263.06505207997</v>
      </c>
      <c r="M147" s="142">
        <v>221634.16650591002</v>
      </c>
      <c r="N147" s="142">
        <v>1562063.0483265098</v>
      </c>
      <c r="O147" s="142">
        <v>755084.7966683202</v>
      </c>
      <c r="P147" s="142">
        <v>22140.5</v>
      </c>
      <c r="Q147" s="142">
        <v>946856.84519508015</v>
      </c>
      <c r="R147" s="142">
        <v>347875.28844381997</v>
      </c>
      <c r="S147" s="142">
        <v>71147.488061590004</v>
      </c>
      <c r="T147" s="142">
        <v>74944.112463030004</v>
      </c>
      <c r="U147" s="142">
        <v>201783.68791919999</v>
      </c>
      <c r="V147" s="142">
        <v>7054.2691954300008</v>
      </c>
      <c r="W147" s="142">
        <v>6764675.7914382918</v>
      </c>
      <c r="X147" s="142">
        <v>6114730.647223711</v>
      </c>
      <c r="Y147" s="142">
        <v>2290203.5405186899</v>
      </c>
      <c r="Z147" s="142">
        <v>1897242.22683296</v>
      </c>
      <c r="AA147" s="142">
        <v>392961.31368572998</v>
      </c>
      <c r="AB147" s="142">
        <v>217640.84282464004</v>
      </c>
      <c r="AC147" s="142">
        <v>2584538.7366388501</v>
      </c>
      <c r="AD147" s="142">
        <v>801193.03395747987</v>
      </c>
      <c r="AE147" s="142">
        <v>1731163.1392413299</v>
      </c>
      <c r="AF147" s="142">
        <v>5819.7733043300004</v>
      </c>
      <c r="AG147" s="142">
        <v>46362.790135709998</v>
      </c>
      <c r="AH147" s="142">
        <v>1022347.5272415301</v>
      </c>
      <c r="AI147" s="142">
        <v>828127.14892498008</v>
      </c>
      <c r="AJ147" s="142">
        <v>194220.37831654999</v>
      </c>
      <c r="AK147" s="142">
        <v>649282.20180158003</v>
      </c>
      <c r="AL147" s="142">
        <v>98445.710975390015</v>
      </c>
      <c r="AM147" s="142">
        <v>550836.49082618998</v>
      </c>
      <c r="AN147" s="142">
        <v>18580.314984969998</v>
      </c>
      <c r="AO147" s="142">
        <v>470275.79631274001</v>
      </c>
      <c r="AP147" s="142">
        <v>1568.7226663400002</v>
      </c>
      <c r="AQ147" s="142">
        <v>60411.656862139993</v>
      </c>
      <c r="AR147" s="142">
        <v>0</v>
      </c>
      <c r="AS147" s="142">
        <v>662.9</v>
      </c>
      <c r="AT147" s="142">
        <v>-996529.87571730092</v>
      </c>
      <c r="AU147" s="142">
        <v>-1375986.52793968</v>
      </c>
      <c r="AV147" s="142">
        <v>-2018877.4029588308</v>
      </c>
      <c r="AW147" s="142">
        <v>-6.1150643145702501</v>
      </c>
      <c r="AX147" s="142">
        <v>-3.5517160082235932E-2</v>
      </c>
      <c r="AY147" s="142">
        <v>2018877.3674416707</v>
      </c>
      <c r="AZ147" s="142">
        <v>1956885.58559019</v>
      </c>
      <c r="BA147" s="142">
        <v>61991.78185148078</v>
      </c>
      <c r="BB147" s="142">
        <v>330148.18800000014</v>
      </c>
      <c r="BC147" s="142">
        <v>4975102</v>
      </c>
      <c r="BE147" s="150"/>
      <c r="BI147" s="140">
        <v>2017</v>
      </c>
      <c r="BJ147" s="140">
        <v>12</v>
      </c>
      <c r="BK147" s="140" t="s">
        <v>642</v>
      </c>
      <c r="BL147" s="147">
        <v>43070</v>
      </c>
      <c r="BM147" s="142">
        <v>658366.18847946078</v>
      </c>
      <c r="BN147" s="142">
        <v>658125.81928403117</v>
      </c>
      <c r="BO147" s="142">
        <v>627474.03084021062</v>
      </c>
      <c r="BP147" s="142">
        <v>87615.853437450016</v>
      </c>
      <c r="BQ147" s="142">
        <v>15464.712358639983</v>
      </c>
      <c r="BR147" s="142">
        <v>413.30952082000022</v>
      </c>
      <c r="BS147" s="142">
        <v>55475.765052079922</v>
      </c>
      <c r="BT147" s="142">
        <v>16262.066505910014</v>
      </c>
      <c r="BU147" s="142">
        <v>274958.64832650987</v>
      </c>
      <c r="BV147" s="142">
        <v>66631.796668320196</v>
      </c>
      <c r="BW147" s="142">
        <v>1554.7999999999993</v>
      </c>
      <c r="BX147" s="142">
        <v>196712.94519508013</v>
      </c>
      <c r="BY147" s="142">
        <v>30651.788443819969</v>
      </c>
      <c r="BZ147" s="142">
        <v>6646.4880615900038</v>
      </c>
      <c r="CA147" s="142">
        <v>6616.2124630300095</v>
      </c>
      <c r="CB147" s="142">
        <v>17389.087919199985</v>
      </c>
      <c r="CC147" s="142">
        <v>240.36919543000113</v>
      </c>
      <c r="CD147" s="142">
        <v>1024362.8914382914</v>
      </c>
      <c r="CE147" s="142">
        <v>810090.54722371139</v>
      </c>
      <c r="CF147" s="142">
        <v>328216.94051868981</v>
      </c>
      <c r="CG147" s="142">
        <v>283239.02683296008</v>
      </c>
      <c r="CH147" s="142">
        <v>44977.91368572996</v>
      </c>
      <c r="CI147" s="142">
        <v>46138.342824640044</v>
      </c>
      <c r="CJ147" s="142">
        <v>332551.83663885016</v>
      </c>
      <c r="CK147" s="142">
        <v>121063.53395747987</v>
      </c>
      <c r="CL147" s="142">
        <v>201967.43924132991</v>
      </c>
      <c r="CM147" s="142">
        <v>423.27330433000043</v>
      </c>
      <c r="CN147" s="142">
        <v>9097.5901357100011</v>
      </c>
      <c r="CO147" s="142">
        <v>103183.42724153015</v>
      </c>
      <c r="CP147" s="142">
        <v>102475.0489249801</v>
      </c>
      <c r="CQ147" s="142">
        <v>708.37831654999172</v>
      </c>
      <c r="CR147" s="142">
        <v>214269.60180158005</v>
      </c>
      <c r="CS147" s="142">
        <v>34990.010975390018</v>
      </c>
      <c r="CT147" s="142">
        <v>179279.59082618996</v>
      </c>
      <c r="CU147" s="142">
        <v>7920.2149849699981</v>
      </c>
      <c r="CV147" s="142">
        <v>140327.39631273999</v>
      </c>
      <c r="CW147" s="142">
        <v>619.62266634000014</v>
      </c>
      <c r="CX147" s="142">
        <v>30412.356862139994</v>
      </c>
      <c r="CY147" s="142">
        <v>0</v>
      </c>
      <c r="CZ147" s="142">
        <v>2.6999999999999318</v>
      </c>
      <c r="DA147" s="142">
        <v>-262813.27571730036</v>
      </c>
      <c r="DB147" s="142">
        <v>-151964.72793968022</v>
      </c>
      <c r="DC147" s="142">
        <v>-365996.70295883063</v>
      </c>
      <c r="DD147" s="142">
        <v>-1.0555510845702498</v>
      </c>
      <c r="DE147" s="142">
        <v>-3.5517159849405289E-2</v>
      </c>
      <c r="DF147" s="142">
        <v>365996.66744167078</v>
      </c>
      <c r="DG147" s="142">
        <v>343051.28559018997</v>
      </c>
      <c r="DH147" s="142">
        <v>22945.381851480779</v>
      </c>
    </row>
    <row r="148" spans="2:112" x14ac:dyDescent="0.25">
      <c r="B148" s="140">
        <v>2018</v>
      </c>
      <c r="C148" s="140">
        <v>1</v>
      </c>
      <c r="D148" s="140" t="s">
        <v>643</v>
      </c>
      <c r="E148" s="147">
        <v>43101</v>
      </c>
      <c r="F148" s="142">
        <v>384518.9</v>
      </c>
      <c r="G148" s="142">
        <v>384518.9</v>
      </c>
      <c r="H148" s="142">
        <v>374171.2</v>
      </c>
      <c r="I148" s="142">
        <v>87880.2</v>
      </c>
      <c r="J148" s="142">
        <v>14618.5</v>
      </c>
      <c r="K148" s="142">
        <v>478</v>
      </c>
      <c r="L148" s="142">
        <v>57039</v>
      </c>
      <c r="M148" s="142">
        <v>15744.7</v>
      </c>
      <c r="N148" s="142">
        <v>101683.8</v>
      </c>
      <c r="O148" s="142">
        <v>80562.100000000006</v>
      </c>
      <c r="P148" s="142">
        <v>2155.4</v>
      </c>
      <c r="Q148" s="142">
        <v>101889.7</v>
      </c>
      <c r="R148" s="142">
        <v>10347.699999999999</v>
      </c>
      <c r="S148" s="142">
        <v>8031.9</v>
      </c>
      <c r="T148" s="142">
        <v>1985.9</v>
      </c>
      <c r="U148" s="142">
        <v>329.9</v>
      </c>
      <c r="V148" s="142">
        <v>0</v>
      </c>
      <c r="W148" s="142">
        <v>605524.80000000005</v>
      </c>
      <c r="X148" s="142">
        <v>599697</v>
      </c>
      <c r="Y148" s="142">
        <v>287367.7</v>
      </c>
      <c r="Z148" s="142">
        <v>261666.6</v>
      </c>
      <c r="AA148" s="142">
        <v>25701.1</v>
      </c>
      <c r="AB148" s="142">
        <v>3382.1</v>
      </c>
      <c r="AC148" s="142">
        <v>233385.2</v>
      </c>
      <c r="AD148" s="142">
        <v>57167.6</v>
      </c>
      <c r="AE148" s="142">
        <v>175375.8</v>
      </c>
      <c r="AF148" s="142">
        <v>841.8</v>
      </c>
      <c r="AG148" s="142">
        <v>0</v>
      </c>
      <c r="AH148" s="142">
        <v>75562</v>
      </c>
      <c r="AI148" s="142">
        <v>52647.3</v>
      </c>
      <c r="AJ148" s="142">
        <v>22914.7</v>
      </c>
      <c r="AK148" s="142">
        <v>5827.8</v>
      </c>
      <c r="AL148" s="142">
        <v>1665.5</v>
      </c>
      <c r="AM148" s="142">
        <v>4162.3</v>
      </c>
      <c r="AN148" s="142">
        <v>359.4</v>
      </c>
      <c r="AO148" s="142">
        <v>3802.8</v>
      </c>
      <c r="AP148" s="142">
        <v>0.1</v>
      </c>
      <c r="AQ148" s="142">
        <v>0</v>
      </c>
      <c r="AR148" s="142">
        <v>0</v>
      </c>
      <c r="AS148" s="142">
        <v>0</v>
      </c>
      <c r="AT148" s="142">
        <v>-145443.90000000002</v>
      </c>
      <c r="AU148" s="142">
        <v>-215178.09999999998</v>
      </c>
      <c r="AV148" s="142">
        <v>-221005.90000000002</v>
      </c>
      <c r="AW148" s="142">
        <v>-0.63160605999999997</v>
      </c>
      <c r="AX148" s="142">
        <v>-2.9103830456733704E-11</v>
      </c>
      <c r="AY148" s="142">
        <v>221005.9</v>
      </c>
      <c r="AZ148" s="142">
        <v>219465.7</v>
      </c>
      <c r="BA148" s="142">
        <v>1540.2</v>
      </c>
      <c r="BB148" s="142">
        <v>349910.98723783623</v>
      </c>
      <c r="BC148" s="142">
        <v>4981193</v>
      </c>
      <c r="BE148" s="150"/>
      <c r="BI148" s="140">
        <v>2018</v>
      </c>
      <c r="BJ148" s="140">
        <v>1</v>
      </c>
      <c r="BK148" s="140" t="s">
        <v>643</v>
      </c>
      <c r="BL148" s="147">
        <v>43101</v>
      </c>
      <c r="BM148" s="142">
        <v>384518.9</v>
      </c>
      <c r="BN148" s="142">
        <v>384518.9</v>
      </c>
      <c r="BO148" s="142">
        <v>374171.2</v>
      </c>
      <c r="BP148" s="142">
        <v>87880.2</v>
      </c>
      <c r="BQ148" s="142">
        <v>14618.5</v>
      </c>
      <c r="BR148" s="142">
        <v>478</v>
      </c>
      <c r="BS148" s="142">
        <v>57039</v>
      </c>
      <c r="BT148" s="142">
        <v>15744.7</v>
      </c>
      <c r="BU148" s="142">
        <v>101683.8</v>
      </c>
      <c r="BV148" s="142">
        <v>80562.100000000006</v>
      </c>
      <c r="BW148" s="142">
        <v>2155.4</v>
      </c>
      <c r="BX148" s="142">
        <v>101889.7</v>
      </c>
      <c r="BY148" s="142">
        <v>10347.699999999999</v>
      </c>
      <c r="BZ148" s="142">
        <v>8031.9</v>
      </c>
      <c r="CA148" s="142">
        <v>1985.9</v>
      </c>
      <c r="CB148" s="142">
        <v>329.9</v>
      </c>
      <c r="CC148" s="142">
        <v>0</v>
      </c>
      <c r="CD148" s="142">
        <v>605524.80000000005</v>
      </c>
      <c r="CE148" s="142">
        <v>599697</v>
      </c>
      <c r="CF148" s="142">
        <v>287367.7</v>
      </c>
      <c r="CG148" s="142">
        <v>261666.6</v>
      </c>
      <c r="CH148" s="142">
        <v>25701.1</v>
      </c>
      <c r="CI148" s="142">
        <v>3382.1</v>
      </c>
      <c r="CJ148" s="142">
        <v>233385.2</v>
      </c>
      <c r="CK148" s="142">
        <v>57167.6</v>
      </c>
      <c r="CL148" s="142">
        <v>175375.8</v>
      </c>
      <c r="CM148" s="142">
        <v>841.8</v>
      </c>
      <c r="CN148" s="142">
        <v>0</v>
      </c>
      <c r="CO148" s="142">
        <v>75562</v>
      </c>
      <c r="CP148" s="142">
        <v>52647.3</v>
      </c>
      <c r="CQ148" s="142">
        <v>22914.7</v>
      </c>
      <c r="CR148" s="142">
        <v>5827.8</v>
      </c>
      <c r="CS148" s="142">
        <v>1665.5</v>
      </c>
      <c r="CT148" s="142">
        <v>4162.3</v>
      </c>
      <c r="CU148" s="142">
        <v>359.4</v>
      </c>
      <c r="CV148" s="142">
        <v>3802.8</v>
      </c>
      <c r="CW148" s="142">
        <v>0.1</v>
      </c>
      <c r="CX148" s="142">
        <v>0</v>
      </c>
      <c r="CY148" s="142">
        <v>0</v>
      </c>
      <c r="CZ148" s="142">
        <v>0</v>
      </c>
      <c r="DA148" s="142">
        <v>-145443.90000000002</v>
      </c>
      <c r="DB148" s="142">
        <v>-215178.09999999998</v>
      </c>
      <c r="DC148" s="142">
        <v>-221005.90000000002</v>
      </c>
      <c r="DD148" s="142">
        <v>-0.63160605999999997</v>
      </c>
      <c r="DE148" s="142">
        <v>-2.9103830456733704E-11</v>
      </c>
      <c r="DF148" s="142">
        <v>221005.9</v>
      </c>
      <c r="DG148" s="142">
        <v>219465.7</v>
      </c>
      <c r="DH148" s="142">
        <v>1540.2</v>
      </c>
    </row>
    <row r="149" spans="2:112" x14ac:dyDescent="0.25">
      <c r="B149" s="140">
        <v>2018</v>
      </c>
      <c r="C149" s="140">
        <v>2</v>
      </c>
      <c r="D149" s="140" t="s">
        <v>644</v>
      </c>
      <c r="E149" s="147">
        <v>43132</v>
      </c>
      <c r="F149" s="142">
        <v>682883.1</v>
      </c>
      <c r="G149" s="142">
        <v>682883.1</v>
      </c>
      <c r="H149" s="142">
        <v>652464.4</v>
      </c>
      <c r="I149" s="142">
        <v>169022.9</v>
      </c>
      <c r="J149" s="142">
        <v>28250.400000000001</v>
      </c>
      <c r="K149" s="142">
        <v>898.5</v>
      </c>
      <c r="L149" s="142">
        <v>108728.6</v>
      </c>
      <c r="M149" s="142">
        <v>31145.4</v>
      </c>
      <c r="N149" s="142">
        <v>170574.5</v>
      </c>
      <c r="O149" s="142">
        <v>147215.1</v>
      </c>
      <c r="P149" s="142">
        <v>3571.4</v>
      </c>
      <c r="Q149" s="142">
        <v>162080.5</v>
      </c>
      <c r="R149" s="142">
        <v>30418.7</v>
      </c>
      <c r="S149" s="142">
        <v>13646.2</v>
      </c>
      <c r="T149" s="142">
        <v>4351</v>
      </c>
      <c r="U149" s="142">
        <v>12421.5</v>
      </c>
      <c r="V149" s="142">
        <v>0</v>
      </c>
      <c r="W149" s="142">
        <v>1030784.9</v>
      </c>
      <c r="X149" s="142">
        <v>1002406.8</v>
      </c>
      <c r="Y149" s="142">
        <v>478477.3</v>
      </c>
      <c r="Z149" s="142">
        <v>400882.9</v>
      </c>
      <c r="AA149" s="142">
        <v>77594.399999999994</v>
      </c>
      <c r="AB149" s="142">
        <v>14473.2</v>
      </c>
      <c r="AC149" s="142">
        <v>422280.8</v>
      </c>
      <c r="AD149" s="142">
        <v>117898.1</v>
      </c>
      <c r="AE149" s="142">
        <v>299272.90000000002</v>
      </c>
      <c r="AF149" s="142">
        <v>1246</v>
      </c>
      <c r="AG149" s="142">
        <v>3863.8</v>
      </c>
      <c r="AH149" s="142">
        <v>87175.5</v>
      </c>
      <c r="AI149" s="142">
        <v>63222.6</v>
      </c>
      <c r="AJ149" s="142">
        <v>23952.9</v>
      </c>
      <c r="AK149" s="142">
        <v>28378.1</v>
      </c>
      <c r="AL149" s="142">
        <v>4662.6000000000004</v>
      </c>
      <c r="AM149" s="142">
        <v>23715.5</v>
      </c>
      <c r="AN149" s="142">
        <v>2028.7</v>
      </c>
      <c r="AO149" s="142">
        <v>21473.5</v>
      </c>
      <c r="AP149" s="142">
        <v>0</v>
      </c>
      <c r="AQ149" s="142">
        <v>213.3</v>
      </c>
      <c r="AR149" s="142">
        <v>0</v>
      </c>
      <c r="AS149" s="142">
        <v>0</v>
      </c>
      <c r="AT149" s="142">
        <v>-260726.30000000005</v>
      </c>
      <c r="AU149" s="142">
        <v>-319523.70000000007</v>
      </c>
      <c r="AV149" s="142">
        <v>-347901.80000000005</v>
      </c>
      <c r="AW149" s="142">
        <v>-0.99425801000000003</v>
      </c>
      <c r="AX149" s="142">
        <v>-5.8207660913467407E-11</v>
      </c>
      <c r="AY149" s="142">
        <v>347901.8</v>
      </c>
      <c r="AZ149" s="142">
        <v>339384.7</v>
      </c>
      <c r="BA149" s="142">
        <v>8517.1</v>
      </c>
      <c r="BB149" s="142">
        <v>349910.98537893605</v>
      </c>
      <c r="BC149" s="142">
        <v>4984681</v>
      </c>
      <c r="BE149" s="150"/>
      <c r="BI149" s="140">
        <v>2018</v>
      </c>
      <c r="BJ149" s="140">
        <v>2</v>
      </c>
      <c r="BK149" s="140" t="s">
        <v>644</v>
      </c>
      <c r="BL149" s="147">
        <v>43132</v>
      </c>
      <c r="BM149" s="142">
        <v>298364.19999999995</v>
      </c>
      <c r="BN149" s="142">
        <v>298364.19999999995</v>
      </c>
      <c r="BO149" s="142">
        <v>278293.2</v>
      </c>
      <c r="BP149" s="142">
        <v>81142.7</v>
      </c>
      <c r="BQ149" s="142">
        <v>13631.900000000001</v>
      </c>
      <c r="BR149" s="142">
        <v>420.5</v>
      </c>
      <c r="BS149" s="142">
        <v>51689.600000000006</v>
      </c>
      <c r="BT149" s="142">
        <v>15400.7</v>
      </c>
      <c r="BU149" s="142">
        <v>68890.7</v>
      </c>
      <c r="BV149" s="142">
        <v>66653</v>
      </c>
      <c r="BW149" s="142">
        <v>1416</v>
      </c>
      <c r="BX149" s="142">
        <v>60190.8</v>
      </c>
      <c r="BY149" s="142">
        <v>20071</v>
      </c>
      <c r="BZ149" s="142">
        <v>5614.3000000000011</v>
      </c>
      <c r="CA149" s="142">
        <v>2365.1</v>
      </c>
      <c r="CB149" s="142">
        <v>12091.6</v>
      </c>
      <c r="CC149" s="142">
        <v>0</v>
      </c>
      <c r="CD149" s="142">
        <v>425260.1</v>
      </c>
      <c r="CE149" s="142">
        <v>402709.80000000005</v>
      </c>
      <c r="CF149" s="142">
        <v>191109.59999999998</v>
      </c>
      <c r="CG149" s="142">
        <v>139216.30000000002</v>
      </c>
      <c r="CH149" s="142">
        <v>51893.299999999996</v>
      </c>
      <c r="CI149" s="142">
        <v>11091.1</v>
      </c>
      <c r="CJ149" s="142">
        <v>188895.59999999998</v>
      </c>
      <c r="CK149" s="142">
        <v>60730.500000000007</v>
      </c>
      <c r="CL149" s="142">
        <v>123897.10000000003</v>
      </c>
      <c r="CM149" s="142">
        <v>404.20000000000005</v>
      </c>
      <c r="CN149" s="142">
        <v>3863.8</v>
      </c>
      <c r="CO149" s="142">
        <v>11613.5</v>
      </c>
      <c r="CP149" s="142">
        <v>10575.299999999996</v>
      </c>
      <c r="CQ149" s="142">
        <v>1038.2000000000007</v>
      </c>
      <c r="CR149" s="142">
        <v>22550.3</v>
      </c>
      <c r="CS149" s="142">
        <v>2997.1000000000004</v>
      </c>
      <c r="CT149" s="142">
        <v>19553.2</v>
      </c>
      <c r="CU149" s="142">
        <v>1669.3000000000002</v>
      </c>
      <c r="CV149" s="142">
        <v>17670.7</v>
      </c>
      <c r="CW149" s="142">
        <v>-0.1</v>
      </c>
      <c r="CX149" s="142">
        <v>213.3</v>
      </c>
      <c r="CY149" s="142">
        <v>0</v>
      </c>
      <c r="CZ149" s="142">
        <v>0</v>
      </c>
      <c r="DA149" s="142">
        <v>-115282.40000000002</v>
      </c>
      <c r="DB149" s="142">
        <v>-104345.60000000009</v>
      </c>
      <c r="DC149" s="142">
        <v>-126895.90000000002</v>
      </c>
      <c r="DD149" s="142">
        <v>-0.36265195000000006</v>
      </c>
      <c r="DE149" s="142">
        <v>-2.9103830456733704E-11</v>
      </c>
      <c r="DF149" s="142">
        <v>126895.9</v>
      </c>
      <c r="DG149" s="142">
        <v>119919</v>
      </c>
      <c r="DH149" s="142">
        <v>6976.9000000000005</v>
      </c>
    </row>
    <row r="150" spans="2:112" x14ac:dyDescent="0.25">
      <c r="B150" s="140">
        <v>2018</v>
      </c>
      <c r="C150" s="140">
        <v>3</v>
      </c>
      <c r="D150" s="140" t="s">
        <v>645</v>
      </c>
      <c r="E150" s="147">
        <v>43160</v>
      </c>
      <c r="F150" s="142">
        <v>1180127.8999999999</v>
      </c>
      <c r="G150" s="142">
        <v>1179610</v>
      </c>
      <c r="H150" s="142">
        <v>1114474.1000000001</v>
      </c>
      <c r="I150" s="142">
        <v>258113.8</v>
      </c>
      <c r="J150" s="142">
        <v>41428.300000000003</v>
      </c>
      <c r="K150" s="142">
        <v>1362.7</v>
      </c>
      <c r="L150" s="142">
        <v>164849.79999999999</v>
      </c>
      <c r="M150" s="142">
        <v>50473</v>
      </c>
      <c r="N150" s="142">
        <v>416444.1</v>
      </c>
      <c r="O150" s="142">
        <v>209252.8</v>
      </c>
      <c r="P150" s="142">
        <v>5251.1</v>
      </c>
      <c r="Q150" s="142">
        <v>225412.3</v>
      </c>
      <c r="R150" s="142">
        <v>65135.9</v>
      </c>
      <c r="S150" s="142">
        <v>19769.7</v>
      </c>
      <c r="T150" s="142">
        <v>6885.6</v>
      </c>
      <c r="U150" s="142">
        <v>38480.6</v>
      </c>
      <c r="V150" s="142">
        <v>517.9</v>
      </c>
      <c r="W150" s="142">
        <v>1705840</v>
      </c>
      <c r="X150" s="142">
        <v>1633658.8</v>
      </c>
      <c r="Y150" s="142">
        <v>644798.4</v>
      </c>
      <c r="Z150" s="142">
        <v>540906.5</v>
      </c>
      <c r="AA150" s="142">
        <v>103891.9</v>
      </c>
      <c r="AB150" s="142">
        <v>28834.2</v>
      </c>
      <c r="AC150" s="142">
        <v>637395.6</v>
      </c>
      <c r="AD150" s="142">
        <v>179585.9</v>
      </c>
      <c r="AE150" s="142">
        <v>444615.2</v>
      </c>
      <c r="AF150" s="142">
        <v>1428.9</v>
      </c>
      <c r="AG150" s="142">
        <v>11765.6</v>
      </c>
      <c r="AH150" s="142">
        <v>322630.59999999998</v>
      </c>
      <c r="AI150" s="142">
        <v>247166.5</v>
      </c>
      <c r="AJ150" s="142">
        <v>75464.100000000006</v>
      </c>
      <c r="AK150" s="142">
        <v>72181.2</v>
      </c>
      <c r="AL150" s="142">
        <v>7610.1</v>
      </c>
      <c r="AM150" s="142">
        <v>64571.1</v>
      </c>
      <c r="AN150" s="142">
        <v>3043</v>
      </c>
      <c r="AO150" s="142">
        <v>59893.9</v>
      </c>
      <c r="AP150" s="142">
        <v>0</v>
      </c>
      <c r="AQ150" s="142">
        <v>1634.2</v>
      </c>
      <c r="AR150" s="142">
        <v>0</v>
      </c>
      <c r="AS150" s="142">
        <v>0</v>
      </c>
      <c r="AT150" s="142">
        <v>-203081.5</v>
      </c>
      <c r="AU150" s="142">
        <v>-454048.80000000005</v>
      </c>
      <c r="AV150" s="142">
        <v>-525712.10000000009</v>
      </c>
      <c r="AW150" s="142">
        <v>-1.5024166699999999</v>
      </c>
      <c r="AX150" s="142">
        <v>673.29999999993015</v>
      </c>
      <c r="AY150" s="142">
        <v>526385.4</v>
      </c>
      <c r="AZ150" s="142">
        <v>528795.30000000005</v>
      </c>
      <c r="BA150" s="142">
        <v>-2409.9</v>
      </c>
      <c r="BB150" s="142">
        <v>349910.98707657453</v>
      </c>
      <c r="BC150" s="142">
        <v>4988595</v>
      </c>
      <c r="BE150" s="150"/>
      <c r="BI150" s="140">
        <v>2018</v>
      </c>
      <c r="BJ150" s="140">
        <v>3</v>
      </c>
      <c r="BK150" s="140" t="s">
        <v>645</v>
      </c>
      <c r="BL150" s="147">
        <v>43160</v>
      </c>
      <c r="BM150" s="142">
        <v>497244.79999999993</v>
      </c>
      <c r="BN150" s="142">
        <v>496726.9</v>
      </c>
      <c r="BO150" s="142">
        <v>462009.70000000007</v>
      </c>
      <c r="BP150" s="142">
        <v>89090.9</v>
      </c>
      <c r="BQ150" s="142">
        <v>13177.900000000001</v>
      </c>
      <c r="BR150" s="142">
        <v>464.20000000000005</v>
      </c>
      <c r="BS150" s="142">
        <v>56121.199999999983</v>
      </c>
      <c r="BT150" s="142">
        <v>19327.599999999999</v>
      </c>
      <c r="BU150" s="142">
        <v>245869.59999999998</v>
      </c>
      <c r="BV150" s="142">
        <v>62037.699999999983</v>
      </c>
      <c r="BW150" s="142">
        <v>1679.7000000000003</v>
      </c>
      <c r="BX150" s="142">
        <v>63331.799999999988</v>
      </c>
      <c r="BY150" s="142">
        <v>34717.199999999997</v>
      </c>
      <c r="BZ150" s="142">
        <v>6123.5</v>
      </c>
      <c r="CA150" s="142">
        <v>2534.6000000000004</v>
      </c>
      <c r="CB150" s="142">
        <v>26059.1</v>
      </c>
      <c r="CC150" s="142">
        <v>517.9</v>
      </c>
      <c r="CD150" s="142">
        <v>675055.1</v>
      </c>
      <c r="CE150" s="142">
        <v>631252</v>
      </c>
      <c r="CF150" s="142">
        <v>166321.10000000003</v>
      </c>
      <c r="CG150" s="142">
        <v>140023.59999999998</v>
      </c>
      <c r="CH150" s="142">
        <v>26297.5</v>
      </c>
      <c r="CI150" s="142">
        <v>14361</v>
      </c>
      <c r="CJ150" s="142">
        <v>215114.8</v>
      </c>
      <c r="CK150" s="142">
        <v>61687.799999999988</v>
      </c>
      <c r="CL150" s="142">
        <v>145342.29999999999</v>
      </c>
      <c r="CM150" s="142">
        <v>182.90000000000009</v>
      </c>
      <c r="CN150" s="142">
        <v>7901.8</v>
      </c>
      <c r="CO150" s="142">
        <v>235455.09999999998</v>
      </c>
      <c r="CP150" s="142">
        <v>183943.9</v>
      </c>
      <c r="CQ150" s="142">
        <v>51511.200000000004</v>
      </c>
      <c r="CR150" s="142">
        <v>43803.1</v>
      </c>
      <c r="CS150" s="142">
        <v>2947.5</v>
      </c>
      <c r="CT150" s="142">
        <v>40855.599999999999</v>
      </c>
      <c r="CU150" s="142">
        <v>1014.3</v>
      </c>
      <c r="CV150" s="142">
        <v>38420.400000000001</v>
      </c>
      <c r="CW150" s="142">
        <v>0</v>
      </c>
      <c r="CX150" s="142">
        <v>1420.9</v>
      </c>
      <c r="CY150" s="142">
        <v>0</v>
      </c>
      <c r="CZ150" s="142">
        <v>0</v>
      </c>
      <c r="DA150" s="142">
        <v>57644.800000000047</v>
      </c>
      <c r="DB150" s="142">
        <v>-134525.09999999998</v>
      </c>
      <c r="DC150" s="142">
        <v>-177810.30000000005</v>
      </c>
      <c r="DD150" s="142">
        <v>-0.50815865999999987</v>
      </c>
      <c r="DE150" s="142">
        <v>673.29999999998836</v>
      </c>
      <c r="DF150" s="142">
        <v>178483.60000000003</v>
      </c>
      <c r="DG150" s="142">
        <v>189410.60000000003</v>
      </c>
      <c r="DH150" s="142">
        <v>-10927</v>
      </c>
    </row>
    <row r="151" spans="2:112" x14ac:dyDescent="0.25">
      <c r="B151" s="140">
        <v>2018</v>
      </c>
      <c r="C151" s="140">
        <v>4</v>
      </c>
      <c r="D151" s="140" t="s">
        <v>646</v>
      </c>
      <c r="E151" s="147">
        <v>43191</v>
      </c>
      <c r="F151" s="142">
        <v>1572955.9</v>
      </c>
      <c r="G151" s="142">
        <v>1571485.7</v>
      </c>
      <c r="H151" s="142">
        <v>1465359.4</v>
      </c>
      <c r="I151" s="142">
        <v>351304</v>
      </c>
      <c r="J151" s="142">
        <v>55404.5</v>
      </c>
      <c r="K151" s="142">
        <v>1843.4</v>
      </c>
      <c r="L151" s="142">
        <v>224759.2</v>
      </c>
      <c r="M151" s="142">
        <v>69296.899999999994</v>
      </c>
      <c r="N151" s="142">
        <v>509450.9</v>
      </c>
      <c r="O151" s="142">
        <v>274866.40000000002</v>
      </c>
      <c r="P151" s="142">
        <v>12013.6</v>
      </c>
      <c r="Q151" s="142">
        <v>317724.5</v>
      </c>
      <c r="R151" s="142">
        <v>106126.29999999999</v>
      </c>
      <c r="S151" s="142">
        <v>26041.599999999999</v>
      </c>
      <c r="T151" s="142">
        <v>11777.8</v>
      </c>
      <c r="U151" s="142">
        <v>68306.899999999994</v>
      </c>
      <c r="V151" s="142">
        <v>1470.2</v>
      </c>
      <c r="W151" s="142">
        <v>2243516.0227206801</v>
      </c>
      <c r="X151" s="142">
        <v>2138029.7901412002</v>
      </c>
      <c r="Y151" s="142">
        <v>825654.0688487601</v>
      </c>
      <c r="Z151" s="142">
        <v>681530.54440539004</v>
      </c>
      <c r="AA151" s="142">
        <v>144123.52444337</v>
      </c>
      <c r="AB151" s="142">
        <v>46655.6</v>
      </c>
      <c r="AC151" s="142">
        <v>857220.90514172008</v>
      </c>
      <c r="AD151" s="142">
        <v>252061.05761725997</v>
      </c>
      <c r="AE151" s="142">
        <v>591208.50004997</v>
      </c>
      <c r="AF151" s="142">
        <v>2185.7619744900007</v>
      </c>
      <c r="AG151" s="142">
        <v>11765.585500000001</v>
      </c>
      <c r="AH151" s="142">
        <v>408499.20000000001</v>
      </c>
      <c r="AI151" s="142">
        <v>310756.5</v>
      </c>
      <c r="AJ151" s="142">
        <v>97742.7</v>
      </c>
      <c r="AK151" s="142">
        <v>104813.1</v>
      </c>
      <c r="AL151" s="142">
        <v>13403.214911919998</v>
      </c>
      <c r="AM151" s="142">
        <v>91409.87761707</v>
      </c>
      <c r="AN151" s="142">
        <v>4049.0332119999998</v>
      </c>
      <c r="AO151" s="142">
        <v>84165.384669120001</v>
      </c>
      <c r="AP151" s="142">
        <v>0</v>
      </c>
      <c r="AQ151" s="142">
        <v>3195.4597359499999</v>
      </c>
      <c r="AR151" s="142">
        <v>0</v>
      </c>
      <c r="AS151" s="142">
        <v>673.14005049000002</v>
      </c>
      <c r="AT151" s="142">
        <v>-262060.92272068025</v>
      </c>
      <c r="AU151" s="142">
        <v>-566544.09014120023</v>
      </c>
      <c r="AV151" s="142">
        <v>-670560.1227206802</v>
      </c>
      <c r="AW151" s="142">
        <v>-1.91444975</v>
      </c>
      <c r="AX151" s="142">
        <v>-0.12765629298519343</v>
      </c>
      <c r="AY151" s="142">
        <v>670559.99506438721</v>
      </c>
      <c r="AZ151" s="142">
        <v>680692.98373035796</v>
      </c>
      <c r="BA151" s="142">
        <v>-10132.988665970761</v>
      </c>
      <c r="BB151" s="142">
        <v>349910.98574171902</v>
      </c>
      <c r="BC151" s="142">
        <v>4993754</v>
      </c>
      <c r="BE151" s="150"/>
      <c r="BI151" s="140">
        <v>2018</v>
      </c>
      <c r="BJ151" s="140">
        <v>4</v>
      </c>
      <c r="BK151" s="140" t="s">
        <v>646</v>
      </c>
      <c r="BL151" s="147">
        <v>43191</v>
      </c>
      <c r="BM151" s="142">
        <v>392828</v>
      </c>
      <c r="BN151" s="142">
        <v>391875.69999999995</v>
      </c>
      <c r="BO151" s="142">
        <v>350885.29999999981</v>
      </c>
      <c r="BP151" s="142">
        <v>93190.200000000012</v>
      </c>
      <c r="BQ151" s="142">
        <v>13976.199999999997</v>
      </c>
      <c r="BR151" s="142">
        <v>480.70000000000005</v>
      </c>
      <c r="BS151" s="142">
        <v>59909.400000000023</v>
      </c>
      <c r="BT151" s="142">
        <v>18823.899999999994</v>
      </c>
      <c r="BU151" s="142">
        <v>93006.800000000047</v>
      </c>
      <c r="BV151" s="142">
        <v>65613.600000000035</v>
      </c>
      <c r="BW151" s="142">
        <v>6762.5</v>
      </c>
      <c r="BX151" s="142">
        <v>92312.200000000012</v>
      </c>
      <c r="BY151" s="142">
        <v>40990.399999999987</v>
      </c>
      <c r="BZ151" s="142">
        <v>6271.8999999999978</v>
      </c>
      <c r="CA151" s="142">
        <v>4892.1999999999989</v>
      </c>
      <c r="CB151" s="142">
        <v>29826.299999999996</v>
      </c>
      <c r="CC151" s="142">
        <v>952.30000000000007</v>
      </c>
      <c r="CD151" s="142">
        <v>537676.02272068011</v>
      </c>
      <c r="CE151" s="142">
        <v>504370.99014120013</v>
      </c>
      <c r="CF151" s="142">
        <v>180855.66884876008</v>
      </c>
      <c r="CG151" s="142">
        <v>140624.04440539004</v>
      </c>
      <c r="CH151" s="142">
        <v>40231.624443370005</v>
      </c>
      <c r="CI151" s="142">
        <v>17821.399999999998</v>
      </c>
      <c r="CJ151" s="142">
        <v>219825.30514172011</v>
      </c>
      <c r="CK151" s="142">
        <v>72475.157617259974</v>
      </c>
      <c r="CL151" s="142">
        <v>146593.30004996998</v>
      </c>
      <c r="CM151" s="142">
        <v>756.86197449000065</v>
      </c>
      <c r="CN151" s="142">
        <v>-1.449999999931606E-2</v>
      </c>
      <c r="CO151" s="142">
        <v>85868.600000000035</v>
      </c>
      <c r="CP151" s="142">
        <v>63590</v>
      </c>
      <c r="CQ151" s="142">
        <v>22278.599999999991</v>
      </c>
      <c r="CR151" s="142">
        <v>32631.900000000009</v>
      </c>
      <c r="CS151" s="142">
        <v>5793.1149119199981</v>
      </c>
      <c r="CT151" s="142">
        <v>26838.777617070002</v>
      </c>
      <c r="CU151" s="142">
        <v>1006.0332119999998</v>
      </c>
      <c r="CV151" s="142">
        <v>24271.48466912</v>
      </c>
      <c r="CW151" s="142">
        <v>0</v>
      </c>
      <c r="CX151" s="142">
        <v>1561.2597359499998</v>
      </c>
      <c r="CY151" s="142">
        <v>0</v>
      </c>
      <c r="CZ151" s="142">
        <v>673.14005049000002</v>
      </c>
      <c r="DA151" s="142">
        <v>-58979.422720680246</v>
      </c>
      <c r="DB151" s="142">
        <v>-112495.29014120018</v>
      </c>
      <c r="DC151" s="142">
        <v>-144848.02272068011</v>
      </c>
      <c r="DD151" s="142">
        <v>-0.41203308000000005</v>
      </c>
      <c r="DE151" s="142">
        <v>-673.42765629291534</v>
      </c>
      <c r="DF151" s="142">
        <v>144174.59506438719</v>
      </c>
      <c r="DG151" s="142">
        <v>151897.68373035791</v>
      </c>
      <c r="DH151" s="142">
        <v>-7723.0886659707612</v>
      </c>
    </row>
    <row r="152" spans="2:112" x14ac:dyDescent="0.25">
      <c r="B152" s="140">
        <v>2018</v>
      </c>
      <c r="C152" s="140">
        <v>5</v>
      </c>
      <c r="D152" s="140" t="s">
        <v>647</v>
      </c>
      <c r="E152" s="147">
        <v>43221</v>
      </c>
      <c r="F152" s="142">
        <v>1892988.4</v>
      </c>
      <c r="G152" s="142">
        <v>1891518.2</v>
      </c>
      <c r="H152" s="142">
        <v>1733659.2</v>
      </c>
      <c r="I152" s="142">
        <v>442436.1</v>
      </c>
      <c r="J152" s="142">
        <v>69120</v>
      </c>
      <c r="K152" s="142">
        <v>2343.6</v>
      </c>
      <c r="L152" s="142">
        <v>284736.59999999998</v>
      </c>
      <c r="M152" s="142">
        <v>86235.9</v>
      </c>
      <c r="N152" s="142">
        <v>566018.69999999995</v>
      </c>
      <c r="O152" s="142">
        <v>336543.8</v>
      </c>
      <c r="P152" s="142">
        <v>12815.1</v>
      </c>
      <c r="Q152" s="142">
        <v>375845.5</v>
      </c>
      <c r="R152" s="142">
        <v>157859</v>
      </c>
      <c r="S152" s="142">
        <v>31976.3</v>
      </c>
      <c r="T152" s="142">
        <v>34460.5</v>
      </c>
      <c r="U152" s="142">
        <v>91422.2</v>
      </c>
      <c r="V152" s="142">
        <v>1470.2</v>
      </c>
      <c r="W152" s="142">
        <v>2788881.3333538501</v>
      </c>
      <c r="X152" s="142">
        <v>2617794.5</v>
      </c>
      <c r="Y152" s="142">
        <v>999226.7</v>
      </c>
      <c r="Z152" s="142">
        <v>824280.6</v>
      </c>
      <c r="AA152" s="142">
        <v>174946.1</v>
      </c>
      <c r="AB152" s="142">
        <v>63891.3</v>
      </c>
      <c r="AC152" s="142">
        <v>1077263.0821602601</v>
      </c>
      <c r="AD152" s="142">
        <v>316386.05652042001</v>
      </c>
      <c r="AE152" s="142">
        <v>744213.79427442979</v>
      </c>
      <c r="AF152" s="142">
        <v>2337.8658654099995</v>
      </c>
      <c r="AG152" s="142">
        <v>14325.3655</v>
      </c>
      <c r="AH152" s="142">
        <v>477413.3</v>
      </c>
      <c r="AI152" s="142">
        <v>379071.3</v>
      </c>
      <c r="AJ152" s="142">
        <v>98342</v>
      </c>
      <c r="AK152" s="142">
        <v>170413.9</v>
      </c>
      <c r="AL152" s="142">
        <v>16924.652173070001</v>
      </c>
      <c r="AM152" s="142">
        <v>153489.18116464998</v>
      </c>
      <c r="AN152" s="142">
        <v>5260.4798289999999</v>
      </c>
      <c r="AO152" s="142">
        <v>137862.26459732</v>
      </c>
      <c r="AP152" s="142">
        <v>0</v>
      </c>
      <c r="AQ152" s="142">
        <v>10366.436738329998</v>
      </c>
      <c r="AR152" s="142">
        <v>0</v>
      </c>
      <c r="AS152" s="142">
        <v>673.14005049000002</v>
      </c>
      <c r="AT152" s="142">
        <v>-418479.63335385034</v>
      </c>
      <c r="AU152" s="142">
        <v>-726276.3</v>
      </c>
      <c r="AV152" s="142">
        <v>-895892.93335385015</v>
      </c>
      <c r="AW152" s="142">
        <v>-2.5584221</v>
      </c>
      <c r="AX152" s="142">
        <v>-3.3353850129060447E-2</v>
      </c>
      <c r="AY152" s="142">
        <v>895892.9</v>
      </c>
      <c r="AZ152" s="142">
        <v>904693.7</v>
      </c>
      <c r="BA152" s="142">
        <v>-8800.7999999999993</v>
      </c>
      <c r="BB152" s="142">
        <v>350174.01286279154</v>
      </c>
      <c r="BC152" s="142">
        <v>4998787</v>
      </c>
      <c r="BE152" s="150"/>
      <c r="BI152" s="140">
        <v>2018</v>
      </c>
      <c r="BJ152" s="140">
        <v>5</v>
      </c>
      <c r="BK152" s="140" t="s">
        <v>647</v>
      </c>
      <c r="BL152" s="147">
        <v>43221</v>
      </c>
      <c r="BM152" s="142">
        <v>320032.5</v>
      </c>
      <c r="BN152" s="142">
        <v>320032.5</v>
      </c>
      <c r="BO152" s="142">
        <v>268299.80000000005</v>
      </c>
      <c r="BP152" s="142">
        <v>91132.099999999977</v>
      </c>
      <c r="BQ152" s="142">
        <v>13715.5</v>
      </c>
      <c r="BR152" s="142">
        <v>500.19999999999982</v>
      </c>
      <c r="BS152" s="142">
        <v>59977.399999999965</v>
      </c>
      <c r="BT152" s="142">
        <v>16939</v>
      </c>
      <c r="BU152" s="142">
        <v>56567.79999999993</v>
      </c>
      <c r="BV152" s="142">
        <v>61677.399999999965</v>
      </c>
      <c r="BW152" s="142">
        <v>801.5</v>
      </c>
      <c r="BX152" s="142">
        <v>58121</v>
      </c>
      <c r="BY152" s="142">
        <v>51732.700000000012</v>
      </c>
      <c r="BZ152" s="142">
        <v>5934.7000000000007</v>
      </c>
      <c r="CA152" s="142">
        <v>22682.7</v>
      </c>
      <c r="CB152" s="142">
        <v>23115.300000000003</v>
      </c>
      <c r="CC152" s="142">
        <v>0</v>
      </c>
      <c r="CD152" s="142">
        <v>545365.31063316995</v>
      </c>
      <c r="CE152" s="142">
        <v>479764.70985879982</v>
      </c>
      <c r="CF152" s="142">
        <v>173572.63115123985</v>
      </c>
      <c r="CG152" s="142">
        <v>142750.05559460993</v>
      </c>
      <c r="CH152" s="142">
        <v>30822.575556630007</v>
      </c>
      <c r="CI152" s="142">
        <v>17235.700000000004</v>
      </c>
      <c r="CJ152" s="142">
        <v>220042.17701853998</v>
      </c>
      <c r="CK152" s="142">
        <v>64324.998903160042</v>
      </c>
      <c r="CL152" s="142">
        <v>153005.29422445979</v>
      </c>
      <c r="CM152" s="142">
        <v>152.10389091999878</v>
      </c>
      <c r="CN152" s="142">
        <v>2559.7799999999988</v>
      </c>
      <c r="CO152" s="142">
        <v>68914.099999999977</v>
      </c>
      <c r="CP152" s="142">
        <v>68314.799999999988</v>
      </c>
      <c r="CQ152" s="142">
        <v>599.30000000000291</v>
      </c>
      <c r="CR152" s="142">
        <v>65600.799999999988</v>
      </c>
      <c r="CS152" s="142">
        <v>3521.4372611500021</v>
      </c>
      <c r="CT152" s="142">
        <v>62079.303547579984</v>
      </c>
      <c r="CU152" s="142">
        <v>1211.4466170000001</v>
      </c>
      <c r="CV152" s="142">
        <v>53696.879928199996</v>
      </c>
      <c r="CW152" s="142">
        <v>0</v>
      </c>
      <c r="CX152" s="142">
        <v>7170.9770023799974</v>
      </c>
      <c r="CY152" s="142">
        <v>0</v>
      </c>
      <c r="CZ152" s="142">
        <v>0</v>
      </c>
      <c r="DA152" s="142">
        <v>-156418.71063317009</v>
      </c>
      <c r="DB152" s="142">
        <v>-159732.20985879982</v>
      </c>
      <c r="DC152" s="142">
        <v>-225332.81063316995</v>
      </c>
      <c r="DD152" s="142">
        <v>-0.64397235000000008</v>
      </c>
      <c r="DE152" s="142">
        <v>9.4302442856132984E-2</v>
      </c>
      <c r="DF152" s="142">
        <v>225332.90493561281</v>
      </c>
      <c r="DG152" s="142">
        <v>224000.716269642</v>
      </c>
      <c r="DH152" s="142">
        <v>1332.1886659707616</v>
      </c>
    </row>
    <row r="153" spans="2:112" x14ac:dyDescent="0.25">
      <c r="B153" s="140">
        <v>2018</v>
      </c>
      <c r="C153" s="140">
        <v>6</v>
      </c>
      <c r="D153" s="140" t="s">
        <v>648</v>
      </c>
      <c r="E153" s="147">
        <v>43252</v>
      </c>
      <c r="F153" s="142">
        <v>2343379.2000000002</v>
      </c>
      <c r="G153" s="142">
        <v>2341909</v>
      </c>
      <c r="H153" s="142">
        <v>2151718.9</v>
      </c>
      <c r="I153" s="142">
        <v>523559.19999999995</v>
      </c>
      <c r="J153" s="142">
        <v>81937.7</v>
      </c>
      <c r="K153" s="142">
        <v>2768.4</v>
      </c>
      <c r="L153" s="142">
        <v>337968.8</v>
      </c>
      <c r="M153" s="142">
        <v>100884.3</v>
      </c>
      <c r="N153" s="142">
        <v>777257.5</v>
      </c>
      <c r="O153" s="142">
        <v>396870.5</v>
      </c>
      <c r="P153" s="142">
        <v>13857.9</v>
      </c>
      <c r="Q153" s="142">
        <v>440173.8</v>
      </c>
      <c r="R153" s="142">
        <v>190190.1</v>
      </c>
      <c r="S153" s="142">
        <v>37740.800000000003</v>
      </c>
      <c r="T153" s="142">
        <v>37543.699999999997</v>
      </c>
      <c r="U153" s="142">
        <v>114905.60000000001</v>
      </c>
      <c r="V153" s="142">
        <v>1470.2</v>
      </c>
      <c r="W153" s="142">
        <v>3336930.2</v>
      </c>
      <c r="X153" s="142">
        <v>3149017.6</v>
      </c>
      <c r="Y153" s="142">
        <v>1170794.8</v>
      </c>
      <c r="Z153" s="142">
        <v>964976</v>
      </c>
      <c r="AA153" s="142">
        <v>205818.8</v>
      </c>
      <c r="AB153" s="142">
        <v>83100.899999999994</v>
      </c>
      <c r="AC153" s="142">
        <v>1296581.6000000001</v>
      </c>
      <c r="AD153" s="142">
        <v>382268.8</v>
      </c>
      <c r="AE153" s="142">
        <v>897201.7</v>
      </c>
      <c r="AF153" s="142">
        <v>2785.7</v>
      </c>
      <c r="AG153" s="142">
        <v>14325.4</v>
      </c>
      <c r="AH153" s="142">
        <v>598540.30000000005</v>
      </c>
      <c r="AI153" s="142">
        <v>499454.3</v>
      </c>
      <c r="AJ153" s="142">
        <v>99086</v>
      </c>
      <c r="AK153" s="142">
        <v>187239.5</v>
      </c>
      <c r="AL153" s="142">
        <v>21128.3</v>
      </c>
      <c r="AM153" s="142">
        <v>166111.20000000001</v>
      </c>
      <c r="AN153" s="142">
        <v>6655.5</v>
      </c>
      <c r="AO153" s="142">
        <v>146489.60000000001</v>
      </c>
      <c r="AP153" s="142">
        <v>413</v>
      </c>
      <c r="AQ153" s="142">
        <v>12553.1</v>
      </c>
      <c r="AR153" s="142">
        <v>0</v>
      </c>
      <c r="AS153" s="142">
        <v>673.1</v>
      </c>
      <c r="AT153" s="142">
        <v>-395010.70000000019</v>
      </c>
      <c r="AU153" s="142">
        <v>-807108.60000000009</v>
      </c>
      <c r="AV153" s="142">
        <v>-993551</v>
      </c>
      <c r="AW153" s="142">
        <v>-2.8394392900000001</v>
      </c>
      <c r="AX153" s="142">
        <v>0</v>
      </c>
      <c r="AY153" s="142">
        <v>993551</v>
      </c>
      <c r="AZ153" s="142">
        <v>993250.7</v>
      </c>
      <c r="BA153" s="142">
        <v>300.3</v>
      </c>
      <c r="BB153" s="142">
        <v>349910.98541853309</v>
      </c>
      <c r="BC153" s="142">
        <v>5003145</v>
      </c>
      <c r="BE153" s="150"/>
      <c r="BI153" s="140">
        <v>2018</v>
      </c>
      <c r="BJ153" s="140">
        <v>6</v>
      </c>
      <c r="BK153" s="140" t="s">
        <v>648</v>
      </c>
      <c r="BL153" s="147">
        <v>43252</v>
      </c>
      <c r="BM153" s="142">
        <v>450390.80000000028</v>
      </c>
      <c r="BN153" s="142">
        <v>450390.80000000005</v>
      </c>
      <c r="BO153" s="142">
        <v>418059.69999999995</v>
      </c>
      <c r="BP153" s="142">
        <v>81123.099999999977</v>
      </c>
      <c r="BQ153" s="142">
        <v>12817.699999999997</v>
      </c>
      <c r="BR153" s="142">
        <v>424.80000000000018</v>
      </c>
      <c r="BS153" s="142">
        <v>53232.200000000012</v>
      </c>
      <c r="BT153" s="142">
        <v>14648.400000000009</v>
      </c>
      <c r="BU153" s="142">
        <v>211238.80000000005</v>
      </c>
      <c r="BV153" s="142">
        <v>60326.700000000012</v>
      </c>
      <c r="BW153" s="142">
        <v>1042.7999999999993</v>
      </c>
      <c r="BX153" s="142">
        <v>64328.299999999988</v>
      </c>
      <c r="BY153" s="142">
        <v>32331.100000000006</v>
      </c>
      <c r="BZ153" s="142">
        <v>5764.5000000000036</v>
      </c>
      <c r="CA153" s="142">
        <v>3083.1999999999971</v>
      </c>
      <c r="CB153" s="142">
        <v>23483.400000000009</v>
      </c>
      <c r="CC153" s="142">
        <v>0</v>
      </c>
      <c r="CD153" s="142">
        <v>548048.86664615013</v>
      </c>
      <c r="CE153" s="142">
        <v>531223.10000000009</v>
      </c>
      <c r="CF153" s="142">
        <v>171568.10000000009</v>
      </c>
      <c r="CG153" s="142">
        <v>140695.40000000002</v>
      </c>
      <c r="CH153" s="142">
        <v>30872.699999999983</v>
      </c>
      <c r="CI153" s="142">
        <v>19209.599999999991</v>
      </c>
      <c r="CJ153" s="142">
        <v>219318.51783974003</v>
      </c>
      <c r="CK153" s="142">
        <v>65882.743479579978</v>
      </c>
      <c r="CL153" s="142">
        <v>152987.90572557016</v>
      </c>
      <c r="CM153" s="142">
        <v>447.8341345900003</v>
      </c>
      <c r="CN153" s="142">
        <v>3.4499999999752617E-2</v>
      </c>
      <c r="CO153" s="142">
        <v>121127.00000000006</v>
      </c>
      <c r="CP153" s="142">
        <v>120383</v>
      </c>
      <c r="CQ153" s="142">
        <v>744</v>
      </c>
      <c r="CR153" s="142">
        <v>16825.600000000006</v>
      </c>
      <c r="CS153" s="142">
        <v>4203.6478269299987</v>
      </c>
      <c r="CT153" s="142">
        <v>12622.018835350027</v>
      </c>
      <c r="CU153" s="142">
        <v>1395.0201710000001</v>
      </c>
      <c r="CV153" s="142">
        <v>8627.335402680008</v>
      </c>
      <c r="CW153" s="142">
        <v>413</v>
      </c>
      <c r="CX153" s="142">
        <v>2186.6632616700026</v>
      </c>
      <c r="CY153" s="142">
        <v>0</v>
      </c>
      <c r="CZ153" s="142">
        <v>-4.0050489999998717E-2</v>
      </c>
      <c r="DA153" s="142">
        <v>23468.933353850152</v>
      </c>
      <c r="DB153" s="142">
        <v>-80832.300000000047</v>
      </c>
      <c r="DC153" s="142">
        <v>-97658.066646149848</v>
      </c>
      <c r="DD153" s="142">
        <v>-0.28101719000000003</v>
      </c>
      <c r="DE153" s="142">
        <v>3.3353850129060447E-2</v>
      </c>
      <c r="DF153" s="142">
        <v>97658.099999999977</v>
      </c>
      <c r="DG153" s="142">
        <v>88557</v>
      </c>
      <c r="DH153" s="142">
        <v>9101.0999999999985</v>
      </c>
    </row>
    <row r="154" spans="2:112" x14ac:dyDescent="0.25">
      <c r="B154" s="140">
        <v>2018</v>
      </c>
      <c r="C154" s="140">
        <v>7</v>
      </c>
      <c r="D154" s="140" t="s">
        <v>649</v>
      </c>
      <c r="E154" s="147">
        <v>43282</v>
      </c>
      <c r="F154" s="142">
        <v>2698092.6</v>
      </c>
      <c r="G154" s="142">
        <v>2696622.4</v>
      </c>
      <c r="H154" s="142">
        <v>2478416.7999999998</v>
      </c>
      <c r="I154" s="142">
        <v>612075.6</v>
      </c>
      <c r="J154" s="142">
        <v>95583.5</v>
      </c>
      <c r="K154" s="142">
        <v>3247.2</v>
      </c>
      <c r="L154" s="142">
        <v>397342.8</v>
      </c>
      <c r="M154" s="142">
        <v>115902.1</v>
      </c>
      <c r="N154" s="142">
        <v>877511.1</v>
      </c>
      <c r="O154" s="142">
        <v>457944</v>
      </c>
      <c r="P154" s="142">
        <v>14560.5</v>
      </c>
      <c r="Q154" s="142">
        <v>516325.6</v>
      </c>
      <c r="R154" s="142">
        <v>218205.6</v>
      </c>
      <c r="S154" s="142">
        <v>44603.1</v>
      </c>
      <c r="T154" s="142">
        <v>40917.5</v>
      </c>
      <c r="U154" s="142">
        <v>132685</v>
      </c>
      <c r="V154" s="142">
        <v>1470.2</v>
      </c>
      <c r="W154" s="142">
        <v>3851985.8</v>
      </c>
      <c r="X154" s="142">
        <v>3617754.9</v>
      </c>
      <c r="Y154" s="142">
        <v>1343245.8</v>
      </c>
      <c r="Z154" s="142">
        <v>1106474.6000000001</v>
      </c>
      <c r="AA154" s="142">
        <v>236771.20000000001</v>
      </c>
      <c r="AB154" s="142">
        <v>100177.5</v>
      </c>
      <c r="AC154" s="142">
        <v>1517431.3</v>
      </c>
      <c r="AD154" s="142">
        <v>455684</v>
      </c>
      <c r="AE154" s="142">
        <v>1044509.2</v>
      </c>
      <c r="AF154" s="142">
        <v>2912.7</v>
      </c>
      <c r="AG154" s="142">
        <v>14325.4</v>
      </c>
      <c r="AH154" s="142">
        <v>656900.30000000005</v>
      </c>
      <c r="AI154" s="142">
        <v>534981.30000000005</v>
      </c>
      <c r="AJ154" s="142">
        <v>121919</v>
      </c>
      <c r="AK154" s="142">
        <v>233557.8</v>
      </c>
      <c r="AL154" s="142">
        <v>24232.1</v>
      </c>
      <c r="AM154" s="142">
        <v>209325.7</v>
      </c>
      <c r="AN154" s="142">
        <v>7709.6</v>
      </c>
      <c r="AO154" s="142">
        <v>187389.9</v>
      </c>
      <c r="AP154" s="142">
        <v>413</v>
      </c>
      <c r="AQ154" s="142">
        <v>13813.2</v>
      </c>
      <c r="AR154" s="142">
        <v>0</v>
      </c>
      <c r="AS154" s="142">
        <v>673.1</v>
      </c>
      <c r="AT154" s="142">
        <v>-496992.89999999991</v>
      </c>
      <c r="AU154" s="142">
        <v>-921132.5</v>
      </c>
      <c r="AV154" s="142">
        <v>-1153893.1999999997</v>
      </c>
      <c r="AW154" s="142">
        <v>-3.2976763999999998</v>
      </c>
      <c r="AX154" s="142">
        <v>-1.1999999997206032</v>
      </c>
      <c r="AY154" s="142">
        <v>1153892</v>
      </c>
      <c r="AZ154" s="142">
        <v>1148914</v>
      </c>
      <c r="BA154" s="142">
        <v>4978</v>
      </c>
      <c r="BB154" s="142">
        <v>349910.98580806772</v>
      </c>
      <c r="BC154" s="142">
        <v>5006453</v>
      </c>
      <c r="BE154" s="150"/>
      <c r="BI154" s="140">
        <v>2018</v>
      </c>
      <c r="BJ154" s="140">
        <v>7</v>
      </c>
      <c r="BK154" s="140" t="s">
        <v>649</v>
      </c>
      <c r="BL154" s="147">
        <v>43282</v>
      </c>
      <c r="BM154" s="142">
        <v>354713.39999999991</v>
      </c>
      <c r="BN154" s="142">
        <v>354713.39999999991</v>
      </c>
      <c r="BO154" s="142">
        <v>326697.89999999991</v>
      </c>
      <c r="BP154" s="142">
        <v>88516.400000000023</v>
      </c>
      <c r="BQ154" s="142">
        <v>13645.800000000003</v>
      </c>
      <c r="BR154" s="142">
        <v>478.79999999999973</v>
      </c>
      <c r="BS154" s="142">
        <v>59374</v>
      </c>
      <c r="BT154" s="142">
        <v>15017.800000000003</v>
      </c>
      <c r="BU154" s="142">
        <v>100253.59999999998</v>
      </c>
      <c r="BV154" s="142">
        <v>61073.5</v>
      </c>
      <c r="BW154" s="142">
        <v>702.60000000000036</v>
      </c>
      <c r="BX154" s="142">
        <v>76151.799999999988</v>
      </c>
      <c r="BY154" s="142">
        <v>28015.5</v>
      </c>
      <c r="BZ154" s="142">
        <v>6862.2999999999956</v>
      </c>
      <c r="CA154" s="142">
        <v>3373.8000000000029</v>
      </c>
      <c r="CB154" s="142">
        <v>17779.399999999994</v>
      </c>
      <c r="CC154" s="142">
        <v>0</v>
      </c>
      <c r="CD154" s="142">
        <v>515055.59999999963</v>
      </c>
      <c r="CE154" s="142">
        <v>468737.29999999981</v>
      </c>
      <c r="CF154" s="142">
        <v>172451</v>
      </c>
      <c r="CG154" s="142">
        <v>141498.60000000009</v>
      </c>
      <c r="CH154" s="142">
        <v>30952.400000000023</v>
      </c>
      <c r="CI154" s="142">
        <v>17076.600000000006</v>
      </c>
      <c r="CJ154" s="142">
        <v>220849.69999999995</v>
      </c>
      <c r="CK154" s="142">
        <v>73415.200000000012</v>
      </c>
      <c r="CL154" s="142">
        <v>147307.5</v>
      </c>
      <c r="CM154" s="142">
        <v>127</v>
      </c>
      <c r="CN154" s="142">
        <v>0</v>
      </c>
      <c r="CO154" s="142">
        <v>58360</v>
      </c>
      <c r="CP154" s="142">
        <v>35527.000000000058</v>
      </c>
      <c r="CQ154" s="142">
        <v>22833</v>
      </c>
      <c r="CR154" s="142">
        <v>46318.299999999988</v>
      </c>
      <c r="CS154" s="142">
        <v>3103.7999999999993</v>
      </c>
      <c r="CT154" s="142">
        <v>43214.5</v>
      </c>
      <c r="CU154" s="142">
        <v>1054.1000000000004</v>
      </c>
      <c r="CV154" s="142">
        <v>40900.299999999988</v>
      </c>
      <c r="CW154" s="142">
        <v>0</v>
      </c>
      <c r="CX154" s="142">
        <v>1260.1000000000004</v>
      </c>
      <c r="CY154" s="142">
        <v>0</v>
      </c>
      <c r="CZ154" s="142">
        <v>0</v>
      </c>
      <c r="DA154" s="142">
        <v>-101982.19999999972</v>
      </c>
      <c r="DB154" s="142">
        <v>-114023.89999999991</v>
      </c>
      <c r="DC154" s="142">
        <v>-160342.19999999972</v>
      </c>
      <c r="DD154" s="142">
        <v>-0.45823710999999978</v>
      </c>
      <c r="DE154" s="142">
        <v>-1.1999999997206032</v>
      </c>
      <c r="DF154" s="142">
        <v>160341</v>
      </c>
      <c r="DG154" s="142">
        <v>155663.30000000005</v>
      </c>
      <c r="DH154" s="142">
        <v>4677.7</v>
      </c>
    </row>
    <row r="155" spans="2:112" x14ac:dyDescent="0.25">
      <c r="B155" s="140">
        <v>2018</v>
      </c>
      <c r="C155" s="140">
        <v>8</v>
      </c>
      <c r="D155" s="140" t="s">
        <v>650</v>
      </c>
      <c r="E155" s="147">
        <v>43313</v>
      </c>
      <c r="F155" s="142">
        <v>3009285.8</v>
      </c>
      <c r="G155" s="142">
        <v>3007815.6</v>
      </c>
      <c r="H155" s="142">
        <v>2758457.1</v>
      </c>
      <c r="I155" s="142">
        <v>697885.79999999993</v>
      </c>
      <c r="J155" s="142">
        <v>109873</v>
      </c>
      <c r="K155" s="142">
        <v>3694.7</v>
      </c>
      <c r="L155" s="142">
        <v>455025.4</v>
      </c>
      <c r="M155" s="142">
        <v>129292.7</v>
      </c>
      <c r="N155" s="142">
        <v>948100.3</v>
      </c>
      <c r="O155" s="142">
        <v>520369</v>
      </c>
      <c r="P155" s="142">
        <v>15293.8</v>
      </c>
      <c r="Q155" s="142">
        <v>576808.19999999995</v>
      </c>
      <c r="R155" s="142">
        <v>249358.5</v>
      </c>
      <c r="S155" s="142">
        <v>50922.8</v>
      </c>
      <c r="T155" s="142">
        <v>44005.4</v>
      </c>
      <c r="U155" s="142">
        <v>154430.29999999999</v>
      </c>
      <c r="V155" s="142">
        <v>1470.2</v>
      </c>
      <c r="W155" s="142">
        <v>4305978.3</v>
      </c>
      <c r="X155" s="142">
        <v>4047240.9</v>
      </c>
      <c r="Y155" s="142">
        <v>1511501.2</v>
      </c>
      <c r="Z155" s="142">
        <v>1248525.3999999999</v>
      </c>
      <c r="AA155" s="142">
        <v>262975.8</v>
      </c>
      <c r="AB155" s="142">
        <v>120981.9</v>
      </c>
      <c r="AC155" s="142">
        <v>1737063.9</v>
      </c>
      <c r="AD155" s="142">
        <v>519892.2</v>
      </c>
      <c r="AE155" s="142">
        <v>1197051.2</v>
      </c>
      <c r="AF155" s="142">
        <v>3797.9</v>
      </c>
      <c r="AG155" s="142">
        <v>16322.6</v>
      </c>
      <c r="AH155" s="142">
        <v>677693.9</v>
      </c>
      <c r="AI155" s="142">
        <v>551656.1</v>
      </c>
      <c r="AJ155" s="142">
        <v>126037.8</v>
      </c>
      <c r="AK155" s="142">
        <v>258064.3</v>
      </c>
      <c r="AL155" s="142">
        <v>28790.9</v>
      </c>
      <c r="AM155" s="142">
        <v>229273.4</v>
      </c>
      <c r="AN155" s="142">
        <v>7739.7</v>
      </c>
      <c r="AO155" s="142">
        <v>201398</v>
      </c>
      <c r="AP155" s="142">
        <v>413</v>
      </c>
      <c r="AQ155" s="142">
        <v>19722.7</v>
      </c>
      <c r="AR155" s="142">
        <v>0</v>
      </c>
      <c r="AS155" s="142">
        <v>673.1</v>
      </c>
      <c r="AT155" s="142">
        <v>-618998.60000000009</v>
      </c>
      <c r="AU155" s="142">
        <v>-1039425.2999999998</v>
      </c>
      <c r="AV155" s="142">
        <v>-1296692.5</v>
      </c>
      <c r="AW155" s="142">
        <v>-3.7057781900000002</v>
      </c>
      <c r="AX155" s="142">
        <v>0.19999999995343387</v>
      </c>
      <c r="AY155" s="142">
        <v>1296692.7</v>
      </c>
      <c r="AZ155" s="142">
        <v>1294899.3999999999</v>
      </c>
      <c r="BA155" s="142">
        <v>1793.3</v>
      </c>
      <c r="BB155" s="142">
        <v>349910.98590280168</v>
      </c>
      <c r="BC155" s="142">
        <v>5012583</v>
      </c>
      <c r="BE155" s="150"/>
      <c r="BI155" s="140">
        <v>2018</v>
      </c>
      <c r="BJ155" s="140">
        <v>8</v>
      </c>
      <c r="BK155" s="140" t="s">
        <v>650</v>
      </c>
      <c r="BL155" s="147">
        <v>43313</v>
      </c>
      <c r="BM155" s="142">
        <v>311193.19999999972</v>
      </c>
      <c r="BN155" s="142">
        <v>311193.20000000019</v>
      </c>
      <c r="BO155" s="142">
        <v>280040.30000000028</v>
      </c>
      <c r="BP155" s="142">
        <v>85810.199999999953</v>
      </c>
      <c r="BQ155" s="142">
        <v>14289.5</v>
      </c>
      <c r="BR155" s="142">
        <v>447.5</v>
      </c>
      <c r="BS155" s="142">
        <v>57682.600000000035</v>
      </c>
      <c r="BT155" s="142">
        <v>13390.599999999991</v>
      </c>
      <c r="BU155" s="142">
        <v>70589.20000000007</v>
      </c>
      <c r="BV155" s="142">
        <v>62425</v>
      </c>
      <c r="BW155" s="142">
        <v>733.29999999999927</v>
      </c>
      <c r="BX155" s="142">
        <v>60482.599999999977</v>
      </c>
      <c r="BY155" s="142">
        <v>31152.899999999994</v>
      </c>
      <c r="BZ155" s="142">
        <v>6319.7000000000044</v>
      </c>
      <c r="CA155" s="142">
        <v>3087.9000000000015</v>
      </c>
      <c r="CB155" s="142">
        <v>21745.299999999988</v>
      </c>
      <c r="CC155" s="142">
        <v>0</v>
      </c>
      <c r="CD155" s="142">
        <v>453992.5</v>
      </c>
      <c r="CE155" s="142">
        <v>429486</v>
      </c>
      <c r="CF155" s="142">
        <v>168255.39999999991</v>
      </c>
      <c r="CG155" s="142">
        <v>142050.79999999981</v>
      </c>
      <c r="CH155" s="142">
        <v>26204.599999999977</v>
      </c>
      <c r="CI155" s="142">
        <v>20804.399999999994</v>
      </c>
      <c r="CJ155" s="142">
        <v>219632.59999999986</v>
      </c>
      <c r="CK155" s="142">
        <v>64208.200000000012</v>
      </c>
      <c r="CL155" s="142">
        <v>152542</v>
      </c>
      <c r="CM155" s="142">
        <v>885.20000000000027</v>
      </c>
      <c r="CN155" s="142">
        <v>1997.2000000000007</v>
      </c>
      <c r="CO155" s="142">
        <v>20793.599999999977</v>
      </c>
      <c r="CP155" s="142">
        <v>16674.79999999993</v>
      </c>
      <c r="CQ155" s="142">
        <v>4118.8000000000029</v>
      </c>
      <c r="CR155" s="142">
        <v>24506.5</v>
      </c>
      <c r="CS155" s="142">
        <v>4558.8000000000029</v>
      </c>
      <c r="CT155" s="142">
        <v>19947.699999999983</v>
      </c>
      <c r="CU155" s="142">
        <v>30.099999999999454</v>
      </c>
      <c r="CV155" s="142">
        <v>14008.100000000006</v>
      </c>
      <c r="CW155" s="142">
        <v>0</v>
      </c>
      <c r="CX155" s="142">
        <v>5909.5</v>
      </c>
      <c r="CY155" s="142">
        <v>0</v>
      </c>
      <c r="CZ155" s="142">
        <v>0</v>
      </c>
      <c r="DA155" s="142">
        <v>-122005.70000000019</v>
      </c>
      <c r="DB155" s="142">
        <v>-118292.79999999981</v>
      </c>
      <c r="DC155" s="142">
        <v>-142799.30000000028</v>
      </c>
      <c r="DD155" s="142">
        <v>-0.40810179000000035</v>
      </c>
      <c r="DE155" s="142">
        <v>1.3999999996740371</v>
      </c>
      <c r="DF155" s="142">
        <v>142800.69999999995</v>
      </c>
      <c r="DG155" s="142">
        <v>145985.39999999991</v>
      </c>
      <c r="DH155" s="142">
        <v>-3184.7</v>
      </c>
    </row>
    <row r="156" spans="2:112" x14ac:dyDescent="0.25">
      <c r="B156" s="140">
        <v>2018</v>
      </c>
      <c r="C156" s="140">
        <v>9</v>
      </c>
      <c r="D156" s="140" t="s">
        <v>651</v>
      </c>
      <c r="E156" s="147">
        <v>43344</v>
      </c>
      <c r="F156" s="142">
        <v>3424118.8</v>
      </c>
      <c r="G156" s="142">
        <v>3422648.6</v>
      </c>
      <c r="H156" s="142">
        <v>3157138.7</v>
      </c>
      <c r="I156" s="142">
        <v>775312.2</v>
      </c>
      <c r="J156" s="142">
        <v>121654.3</v>
      </c>
      <c r="K156" s="142">
        <v>4062.3</v>
      </c>
      <c r="L156" s="142">
        <v>504532.1</v>
      </c>
      <c r="M156" s="142">
        <v>145063.5</v>
      </c>
      <c r="N156" s="142">
        <v>1146918.8999999999</v>
      </c>
      <c r="O156" s="142">
        <v>583130</v>
      </c>
      <c r="P156" s="142">
        <v>16088.9</v>
      </c>
      <c r="Q156" s="142">
        <v>635688.69999999995</v>
      </c>
      <c r="R156" s="142">
        <v>265509.90000000002</v>
      </c>
      <c r="S156" s="142">
        <v>56809.1</v>
      </c>
      <c r="T156" s="142">
        <v>45436.7</v>
      </c>
      <c r="U156" s="142">
        <v>163264.1</v>
      </c>
      <c r="V156" s="142">
        <v>1470.2</v>
      </c>
      <c r="W156" s="142">
        <v>4971976.7</v>
      </c>
      <c r="X156" s="142">
        <v>4671129.8</v>
      </c>
      <c r="Y156" s="142">
        <v>1689996.8</v>
      </c>
      <c r="Z156" s="142">
        <v>1391543.3</v>
      </c>
      <c r="AA156" s="142">
        <v>298453.5</v>
      </c>
      <c r="AB156" s="142">
        <v>136291.6</v>
      </c>
      <c r="AC156" s="142">
        <v>1954426.7</v>
      </c>
      <c r="AD156" s="142">
        <v>586097.69999999995</v>
      </c>
      <c r="AE156" s="142">
        <v>1347766.6</v>
      </c>
      <c r="AF156" s="142">
        <v>4239.8</v>
      </c>
      <c r="AG156" s="142">
        <v>16322.6</v>
      </c>
      <c r="AH156" s="142">
        <v>890414.7</v>
      </c>
      <c r="AI156" s="142">
        <v>737803.9</v>
      </c>
      <c r="AJ156" s="142">
        <v>152610.79999999999</v>
      </c>
      <c r="AK156" s="142">
        <v>300173.8</v>
      </c>
      <c r="AL156" s="142">
        <v>34383.1</v>
      </c>
      <c r="AM156" s="142">
        <v>265790.7</v>
      </c>
      <c r="AN156" s="142">
        <v>9815.7000000000007</v>
      </c>
      <c r="AO156" s="142">
        <v>233258.3</v>
      </c>
      <c r="AP156" s="142">
        <v>413</v>
      </c>
      <c r="AQ156" s="142">
        <v>22303.7</v>
      </c>
      <c r="AR156" s="142">
        <v>0</v>
      </c>
      <c r="AS156" s="142">
        <v>673.1</v>
      </c>
      <c r="AT156" s="142">
        <v>-657443.20000000019</v>
      </c>
      <c r="AU156" s="142">
        <v>-1248481.1999999997</v>
      </c>
      <c r="AV156" s="142">
        <v>-1547857.9000000004</v>
      </c>
      <c r="AW156" s="142">
        <v>-4.4235761699999996</v>
      </c>
      <c r="AX156" s="142">
        <v>-4.6566128730773926E-10</v>
      </c>
      <c r="AY156" s="142">
        <v>1547857.9</v>
      </c>
      <c r="AZ156" s="142">
        <v>1548643.6</v>
      </c>
      <c r="BA156" s="142">
        <v>-785.7</v>
      </c>
      <c r="BB156" s="142">
        <v>349910.98616032209</v>
      </c>
      <c r="BC156" s="142">
        <v>5016252</v>
      </c>
      <c r="BE156" s="150"/>
      <c r="BI156" s="140">
        <v>2018</v>
      </c>
      <c r="BJ156" s="140">
        <v>9</v>
      </c>
      <c r="BK156" s="140" t="s">
        <v>651</v>
      </c>
      <c r="BL156" s="147">
        <v>43344</v>
      </c>
      <c r="BM156" s="142">
        <v>414833</v>
      </c>
      <c r="BN156" s="142">
        <v>414833</v>
      </c>
      <c r="BO156" s="142">
        <v>398681.60000000009</v>
      </c>
      <c r="BP156" s="142">
        <v>77426.400000000023</v>
      </c>
      <c r="BQ156" s="142">
        <v>11781.300000000003</v>
      </c>
      <c r="BR156" s="142">
        <v>367.60000000000036</v>
      </c>
      <c r="BS156" s="142">
        <v>49506.699999999953</v>
      </c>
      <c r="BT156" s="142">
        <v>15770.800000000003</v>
      </c>
      <c r="BU156" s="142">
        <v>198818.59999999986</v>
      </c>
      <c r="BV156" s="142">
        <v>62761</v>
      </c>
      <c r="BW156" s="142">
        <v>795.10000000000036</v>
      </c>
      <c r="BX156" s="142">
        <v>58880.5</v>
      </c>
      <c r="BY156" s="142">
        <v>16151.400000000023</v>
      </c>
      <c r="BZ156" s="142">
        <v>5886.2999999999956</v>
      </c>
      <c r="CA156" s="142">
        <v>1431.2999999999956</v>
      </c>
      <c r="CB156" s="142">
        <v>8833.8000000000175</v>
      </c>
      <c r="CC156" s="142">
        <v>0</v>
      </c>
      <c r="CD156" s="142">
        <v>665998.40000000037</v>
      </c>
      <c r="CE156" s="142">
        <v>623888.89999999991</v>
      </c>
      <c r="CF156" s="142">
        <v>178495.60000000009</v>
      </c>
      <c r="CG156" s="142">
        <v>143017.90000000014</v>
      </c>
      <c r="CH156" s="142">
        <v>35477.700000000012</v>
      </c>
      <c r="CI156" s="142">
        <v>15309.700000000012</v>
      </c>
      <c r="CJ156" s="142">
        <v>217362.80000000005</v>
      </c>
      <c r="CK156" s="142">
        <v>66205.499999999942</v>
      </c>
      <c r="CL156" s="142">
        <v>150715.40000000014</v>
      </c>
      <c r="CM156" s="142">
        <v>441.90000000000009</v>
      </c>
      <c r="CN156" s="142">
        <v>0</v>
      </c>
      <c r="CO156" s="142">
        <v>212720.79999999993</v>
      </c>
      <c r="CP156" s="142">
        <v>186147.80000000005</v>
      </c>
      <c r="CQ156" s="142">
        <v>26572.999999999985</v>
      </c>
      <c r="CR156" s="142">
        <v>42109.5</v>
      </c>
      <c r="CS156" s="142">
        <v>5592.1999999999971</v>
      </c>
      <c r="CT156" s="142">
        <v>36517.300000000017</v>
      </c>
      <c r="CU156" s="142">
        <v>2076.0000000000009</v>
      </c>
      <c r="CV156" s="142">
        <v>31860.299999999988</v>
      </c>
      <c r="CW156" s="142">
        <v>0</v>
      </c>
      <c r="CX156" s="142">
        <v>2581</v>
      </c>
      <c r="CY156" s="142">
        <v>0</v>
      </c>
      <c r="CZ156" s="142">
        <v>0</v>
      </c>
      <c r="DA156" s="142">
        <v>-38444.600000000093</v>
      </c>
      <c r="DB156" s="142">
        <v>-209055.89999999991</v>
      </c>
      <c r="DC156" s="142">
        <v>-251165.40000000037</v>
      </c>
      <c r="DD156" s="142">
        <v>-0.71779797999999939</v>
      </c>
      <c r="DE156" s="142">
        <v>-0.20000000041909516</v>
      </c>
      <c r="DF156" s="142">
        <v>251165.19999999995</v>
      </c>
      <c r="DG156" s="142">
        <v>253744.20000000019</v>
      </c>
      <c r="DH156" s="142">
        <v>-2579</v>
      </c>
    </row>
    <row r="157" spans="2:112" x14ac:dyDescent="0.25">
      <c r="B157" s="140">
        <v>2018</v>
      </c>
      <c r="C157" s="140">
        <v>10</v>
      </c>
      <c r="D157" s="140" t="s">
        <v>652</v>
      </c>
      <c r="E157" s="147">
        <v>43374</v>
      </c>
      <c r="F157" s="142">
        <v>3787154.6</v>
      </c>
      <c r="G157" s="142">
        <v>3785684.4</v>
      </c>
      <c r="H157" s="142">
        <v>3495889</v>
      </c>
      <c r="I157" s="142">
        <v>883739.3</v>
      </c>
      <c r="J157" s="142">
        <v>139381</v>
      </c>
      <c r="K157" s="142">
        <v>4546</v>
      </c>
      <c r="L157" s="142">
        <v>574781.6</v>
      </c>
      <c r="M157" s="142">
        <v>165030.70000000001</v>
      </c>
      <c r="N157" s="142">
        <v>1254870.8999999999</v>
      </c>
      <c r="O157" s="142">
        <v>644745.9</v>
      </c>
      <c r="P157" s="142">
        <v>16832.5</v>
      </c>
      <c r="Q157" s="142">
        <v>695700.4</v>
      </c>
      <c r="R157" s="142">
        <v>289795.40000000002</v>
      </c>
      <c r="S157" s="142">
        <v>63733.8</v>
      </c>
      <c r="T157" s="142">
        <v>47949.599999999999</v>
      </c>
      <c r="U157" s="142">
        <v>178112</v>
      </c>
      <c r="V157" s="142">
        <v>1470.2</v>
      </c>
      <c r="W157" s="142">
        <v>5546413.4000000004</v>
      </c>
      <c r="X157" s="142">
        <v>5218470.5</v>
      </c>
      <c r="Y157" s="142">
        <v>1876491.7</v>
      </c>
      <c r="Z157" s="142">
        <v>1553184.1</v>
      </c>
      <c r="AA157" s="142">
        <v>323307.59999999998</v>
      </c>
      <c r="AB157" s="142">
        <v>155589.29999999999</v>
      </c>
      <c r="AC157" s="142">
        <v>2157518.7999999998</v>
      </c>
      <c r="AD157" s="142">
        <v>650629.4</v>
      </c>
      <c r="AE157" s="142">
        <v>1484448.2</v>
      </c>
      <c r="AF157" s="142">
        <v>4836</v>
      </c>
      <c r="AG157" s="142">
        <v>17605.2</v>
      </c>
      <c r="AH157" s="142">
        <v>1028870.7</v>
      </c>
      <c r="AI157" s="142">
        <v>825655.2</v>
      </c>
      <c r="AJ157" s="142">
        <v>203215.5</v>
      </c>
      <c r="AK157" s="142">
        <v>327269.8</v>
      </c>
      <c r="AL157" s="142">
        <v>40069.800000000003</v>
      </c>
      <c r="AM157" s="142">
        <v>287200</v>
      </c>
      <c r="AN157" s="142">
        <v>11185.7</v>
      </c>
      <c r="AO157" s="142">
        <v>250891.2</v>
      </c>
      <c r="AP157" s="142">
        <v>413</v>
      </c>
      <c r="AQ157" s="142">
        <v>24710.1</v>
      </c>
      <c r="AR157" s="142">
        <v>0</v>
      </c>
      <c r="AS157" s="142">
        <v>673.1</v>
      </c>
      <c r="AT157" s="142">
        <v>-730388.10000000009</v>
      </c>
      <c r="AU157" s="142">
        <v>-1432786.1</v>
      </c>
      <c r="AV157" s="142">
        <v>-1759258.8000000003</v>
      </c>
      <c r="AW157" s="142">
        <v>-5.1177324000000004</v>
      </c>
      <c r="AX157" s="142">
        <v>9.999999962747097E-2</v>
      </c>
      <c r="AY157" s="142">
        <v>1759258.9</v>
      </c>
      <c r="AZ157" s="142">
        <v>1766476.7</v>
      </c>
      <c r="BA157" s="142">
        <v>-7217.8</v>
      </c>
      <c r="BB157" s="142">
        <v>343757.48134075943</v>
      </c>
      <c r="BC157" s="142">
        <v>5022311</v>
      </c>
      <c r="BE157" s="150"/>
      <c r="BI157" s="140">
        <v>2018</v>
      </c>
      <c r="BJ157" s="140">
        <v>10</v>
      </c>
      <c r="BK157" s="140" t="s">
        <v>652</v>
      </c>
      <c r="BL157" s="147">
        <v>43374</v>
      </c>
      <c r="BM157" s="142">
        <v>363035.80000000028</v>
      </c>
      <c r="BN157" s="142">
        <v>363035.79999999981</v>
      </c>
      <c r="BO157" s="142">
        <v>338750.29999999981</v>
      </c>
      <c r="BP157" s="142">
        <v>108427.10000000009</v>
      </c>
      <c r="BQ157" s="142">
        <v>17726.699999999997</v>
      </c>
      <c r="BR157" s="142">
        <v>483.69999999999982</v>
      </c>
      <c r="BS157" s="142">
        <v>70249.5</v>
      </c>
      <c r="BT157" s="142">
        <v>19967.200000000012</v>
      </c>
      <c r="BU157" s="142">
        <v>107952</v>
      </c>
      <c r="BV157" s="142">
        <v>61615.900000000023</v>
      </c>
      <c r="BW157" s="142">
        <v>743.60000000000036</v>
      </c>
      <c r="BX157" s="142">
        <v>60011.70000000007</v>
      </c>
      <c r="BY157" s="142">
        <v>24285.5</v>
      </c>
      <c r="BZ157" s="142">
        <v>6924.7000000000044</v>
      </c>
      <c r="CA157" s="142">
        <v>2512.9000000000015</v>
      </c>
      <c r="CB157" s="142">
        <v>14847.899999999994</v>
      </c>
      <c r="CC157" s="142">
        <v>0</v>
      </c>
      <c r="CD157" s="142">
        <v>574436.70000000019</v>
      </c>
      <c r="CE157" s="142">
        <v>547340.70000000019</v>
      </c>
      <c r="CF157" s="142">
        <v>186494.89999999991</v>
      </c>
      <c r="CG157" s="142">
        <v>161640.80000000005</v>
      </c>
      <c r="CH157" s="142">
        <v>24854.099999999977</v>
      </c>
      <c r="CI157" s="142">
        <v>19297.699999999983</v>
      </c>
      <c r="CJ157" s="142">
        <v>203092.09999999986</v>
      </c>
      <c r="CK157" s="142">
        <v>64531.70000000007</v>
      </c>
      <c r="CL157" s="142">
        <v>136681.59999999986</v>
      </c>
      <c r="CM157" s="142">
        <v>596.19999999999982</v>
      </c>
      <c r="CN157" s="142">
        <v>1282.6000000000004</v>
      </c>
      <c r="CO157" s="142">
        <v>138456</v>
      </c>
      <c r="CP157" s="142">
        <v>87851.29999999993</v>
      </c>
      <c r="CQ157" s="142">
        <v>50604.700000000012</v>
      </c>
      <c r="CR157" s="142">
        <v>27096</v>
      </c>
      <c r="CS157" s="142">
        <v>5686.7000000000044</v>
      </c>
      <c r="CT157" s="142">
        <v>21409.299999999988</v>
      </c>
      <c r="CU157" s="142">
        <v>1370</v>
      </c>
      <c r="CV157" s="142">
        <v>17632.900000000023</v>
      </c>
      <c r="CW157" s="142">
        <v>0</v>
      </c>
      <c r="CX157" s="142">
        <v>2406.3999999999978</v>
      </c>
      <c r="CY157" s="142">
        <v>0</v>
      </c>
      <c r="CZ157" s="142">
        <v>0</v>
      </c>
      <c r="DA157" s="142">
        <v>-72944.899999999907</v>
      </c>
      <c r="DB157" s="142">
        <v>-184304.90000000037</v>
      </c>
      <c r="DC157" s="142">
        <v>-211400.89999999991</v>
      </c>
      <c r="DD157" s="142">
        <v>-0.69415623000000082</v>
      </c>
      <c r="DE157" s="142">
        <v>0.10000000009313226</v>
      </c>
      <c r="DF157" s="142">
        <v>211401</v>
      </c>
      <c r="DG157" s="142">
        <v>217833.09999999986</v>
      </c>
      <c r="DH157" s="142">
        <v>-6432.1</v>
      </c>
    </row>
    <row r="158" spans="2:112" x14ac:dyDescent="0.25">
      <c r="B158" s="140">
        <v>2018</v>
      </c>
      <c r="C158" s="140">
        <v>11</v>
      </c>
      <c r="D158" s="140" t="s">
        <v>653</v>
      </c>
      <c r="E158" s="147">
        <v>43405</v>
      </c>
      <c r="F158" s="142">
        <v>4156951.8799483897</v>
      </c>
      <c r="G158" s="142">
        <v>4155481.7117268997</v>
      </c>
      <c r="H158" s="142">
        <v>3837232.9105626396</v>
      </c>
      <c r="I158" s="142">
        <v>1020862.68972057</v>
      </c>
      <c r="J158" s="142">
        <v>159522.35071997001</v>
      </c>
      <c r="K158" s="142">
        <v>5048.1329258899996</v>
      </c>
      <c r="L158" s="142">
        <v>651107.04688390996</v>
      </c>
      <c r="M158" s="142">
        <v>205185.15919080001</v>
      </c>
      <c r="N158" s="142">
        <v>1351765.29177772</v>
      </c>
      <c r="O158" s="142">
        <v>706909.07164653996</v>
      </c>
      <c r="P158" s="142">
        <v>17820.766867110004</v>
      </c>
      <c r="Q158" s="142">
        <v>757695.85741780989</v>
      </c>
      <c r="R158" s="142"/>
      <c r="S158" s="142">
        <v>69769.375544750001</v>
      </c>
      <c r="T158" s="142">
        <v>50839.76544422999</v>
      </c>
      <c r="U158" s="142">
        <v>197639.66017528001</v>
      </c>
      <c r="V158" s="142">
        <v>1470.1682214900002</v>
      </c>
      <c r="W158" s="142">
        <v>6081993.188811901</v>
      </c>
      <c r="X158" s="142">
        <v>5706224.0338470303</v>
      </c>
      <c r="Y158" s="142">
        <v>2054597.9793067302</v>
      </c>
      <c r="Z158" s="142">
        <v>1697883.1424786001</v>
      </c>
      <c r="AA158" s="142">
        <v>356714.83682813006</v>
      </c>
      <c r="AB158" s="142">
        <v>173868.07382324</v>
      </c>
      <c r="AC158" s="142">
        <v>2357346.93384628</v>
      </c>
      <c r="AD158" s="142">
        <v>716948.99717542005</v>
      </c>
      <c r="AE158" s="142">
        <v>1617641.4824704698</v>
      </c>
      <c r="AF158" s="142">
        <v>5151.25970039</v>
      </c>
      <c r="AG158" s="142">
        <v>17605.194500000001</v>
      </c>
      <c r="AH158" s="142">
        <v>1120411.0468707799</v>
      </c>
      <c r="AI158" s="142">
        <v>916556.85654807999</v>
      </c>
      <c r="AJ158" s="142">
        <v>203854.19032269999</v>
      </c>
      <c r="AK158" s="142">
        <v>375096.01491437992</v>
      </c>
      <c r="AL158" s="142">
        <v>43857.104717100003</v>
      </c>
      <c r="AM158" s="142">
        <v>331238.91019727994</v>
      </c>
      <c r="AN158" s="142">
        <v>12865.494429320001</v>
      </c>
      <c r="AO158" s="142">
        <v>289793.19264075998</v>
      </c>
      <c r="AP158" s="142">
        <v>413.02341775999997</v>
      </c>
      <c r="AQ158" s="142">
        <v>28167.199709439999</v>
      </c>
      <c r="AR158" s="142">
        <v>0</v>
      </c>
      <c r="AS158" s="142">
        <v>673.14005049000002</v>
      </c>
      <c r="AT158" s="142">
        <v>-804630.26199273113</v>
      </c>
      <c r="AU158" s="142">
        <v>-1550742.3221201305</v>
      </c>
      <c r="AV158" s="142">
        <v>-1925041.3088635113</v>
      </c>
      <c r="AW158" s="142">
        <v>-5.5655473473128296</v>
      </c>
      <c r="AX158" s="142">
        <v>-1.3135699089616537E-2</v>
      </c>
      <c r="AY158" s="142">
        <v>1925041.2957278122</v>
      </c>
      <c r="AZ158" s="142">
        <v>1906267.64314907</v>
      </c>
      <c r="BA158" s="142">
        <v>18773.652578742316</v>
      </c>
      <c r="BB158" s="142">
        <v>345885.35299999994</v>
      </c>
      <c r="BC158" s="142">
        <v>5026432</v>
      </c>
      <c r="BE158" s="150"/>
      <c r="BI158" s="140">
        <v>2018</v>
      </c>
      <c r="BJ158" s="140">
        <v>11</v>
      </c>
      <c r="BK158" s="140" t="s">
        <v>653</v>
      </c>
      <c r="BL158" s="147">
        <v>43405</v>
      </c>
      <c r="BM158" s="142">
        <v>369797.27994838962</v>
      </c>
      <c r="BN158" s="142">
        <v>369797.31172689982</v>
      </c>
      <c r="BO158" s="142">
        <v>341343.91056263959</v>
      </c>
      <c r="BP158" s="142">
        <v>137123.38972056995</v>
      </c>
      <c r="BQ158" s="142">
        <v>20141.350719970011</v>
      </c>
      <c r="BR158" s="142">
        <v>502.13292588999957</v>
      </c>
      <c r="BS158" s="142">
        <v>76325.446883909986</v>
      </c>
      <c r="BT158" s="142">
        <v>40154.4591908</v>
      </c>
      <c r="BU158" s="142">
        <v>96894.39177772007</v>
      </c>
      <c r="BV158" s="142">
        <v>62163.171646539937</v>
      </c>
      <c r="BW158" s="142">
        <v>988.26686711000366</v>
      </c>
      <c r="BX158" s="142">
        <v>61995.45741780987</v>
      </c>
      <c r="BY158" s="142" t="s">
        <v>430</v>
      </c>
      <c r="BZ158" s="142">
        <v>6035.5755447499978</v>
      </c>
      <c r="CA158" s="142">
        <v>2890.1654442299914</v>
      </c>
      <c r="CB158" s="142">
        <v>19527.660175280005</v>
      </c>
      <c r="CC158" s="142">
        <v>-3.177850999986731E-2</v>
      </c>
      <c r="CD158" s="142">
        <v>535579.78881190065</v>
      </c>
      <c r="CE158" s="142">
        <v>487753.53384703025</v>
      </c>
      <c r="CF158" s="142">
        <v>178106.27930673026</v>
      </c>
      <c r="CG158" s="142">
        <v>144699.04247860005</v>
      </c>
      <c r="CH158" s="142">
        <v>33407.236828130088</v>
      </c>
      <c r="CI158" s="142">
        <v>18278.773823240015</v>
      </c>
      <c r="CJ158" s="142">
        <v>199828.13384628017</v>
      </c>
      <c r="CK158" s="142">
        <v>66319.597175420029</v>
      </c>
      <c r="CL158" s="142">
        <v>133193.28247046983</v>
      </c>
      <c r="CM158" s="142">
        <v>315.25970039000003</v>
      </c>
      <c r="CN158" s="142">
        <v>-5.4999999993015081E-3</v>
      </c>
      <c r="CO158" s="142">
        <v>91540.346870779991</v>
      </c>
      <c r="CP158" s="142">
        <v>90901.656548080035</v>
      </c>
      <c r="CQ158" s="142">
        <v>638.6903226999857</v>
      </c>
      <c r="CR158" s="142">
        <v>47826.214914379932</v>
      </c>
      <c r="CS158" s="142">
        <v>3787.3047170999998</v>
      </c>
      <c r="CT158" s="142">
        <v>44038.91019727994</v>
      </c>
      <c r="CU158" s="142">
        <v>1679.7944293199998</v>
      </c>
      <c r="CV158" s="142">
        <v>38901.992640759971</v>
      </c>
      <c r="CW158" s="142">
        <v>2.3417759999972532E-2</v>
      </c>
      <c r="CX158" s="142">
        <v>3457.0997094400009</v>
      </c>
      <c r="CY158" s="142">
        <v>0</v>
      </c>
      <c r="CZ158" s="142">
        <v>4.0050489999998717E-2</v>
      </c>
      <c r="DA158" s="142">
        <v>-74242.161992731038</v>
      </c>
      <c r="DB158" s="142">
        <v>-117956.22212013043</v>
      </c>
      <c r="DC158" s="142">
        <v>-165782.50886351103</v>
      </c>
      <c r="DD158" s="142">
        <v>-0.44781494731282923</v>
      </c>
      <c r="DE158" s="142">
        <v>-0.11313569871708751</v>
      </c>
      <c r="DF158" s="142">
        <v>165782.39572781231</v>
      </c>
      <c r="DG158" s="142">
        <v>139790.94314907002</v>
      </c>
      <c r="DH158" s="142">
        <v>25991.452578742315</v>
      </c>
    </row>
    <row r="159" spans="2:112" x14ac:dyDescent="0.25">
      <c r="B159" s="140">
        <v>2018</v>
      </c>
      <c r="C159" s="140">
        <v>12</v>
      </c>
      <c r="D159" s="140" t="s">
        <v>654</v>
      </c>
      <c r="E159" s="147">
        <v>43435</v>
      </c>
      <c r="F159" s="142">
        <v>4956655.4602420004</v>
      </c>
      <c r="G159" s="142">
        <v>4925246.29202051</v>
      </c>
      <c r="H159" s="142">
        <v>4567131.6391192796</v>
      </c>
      <c r="I159" s="142">
        <v>1090813.0622986599</v>
      </c>
      <c r="J159" s="142">
        <v>175367.64895887001</v>
      </c>
      <c r="K159" s="142">
        <v>5467.7403560099992</v>
      </c>
      <c r="L159" s="142">
        <v>708203.65607560996</v>
      </c>
      <c r="M159" s="142">
        <v>201774.01690817002</v>
      </c>
      <c r="N159" s="142">
        <v>1699258.4059937201</v>
      </c>
      <c r="O159" s="142">
        <v>779416.34652843</v>
      </c>
      <c r="P159" s="142">
        <v>19426.113489240004</v>
      </c>
      <c r="Q159" s="142">
        <v>978217.71080922987</v>
      </c>
      <c r="R159" s="142">
        <v>358114.65290122997</v>
      </c>
      <c r="S159" s="142">
        <v>85406.510481759993</v>
      </c>
      <c r="T159" s="142">
        <v>64904.310261549988</v>
      </c>
      <c r="U159" s="142">
        <v>207803.83215792</v>
      </c>
      <c r="V159" s="142">
        <v>31409.168221489999</v>
      </c>
      <c r="W159" s="142">
        <v>6995166.9927330203</v>
      </c>
      <c r="X159" s="142">
        <v>6514974.34918488</v>
      </c>
      <c r="Y159" s="142">
        <v>2394708.47627817</v>
      </c>
      <c r="Z159" s="142">
        <v>1996188.1803647599</v>
      </c>
      <c r="AA159" s="142">
        <v>398520.29591341002</v>
      </c>
      <c r="AB159" s="142">
        <v>224112.19797795001</v>
      </c>
      <c r="AC159" s="142">
        <v>2667443.2814331297</v>
      </c>
      <c r="AD159" s="142">
        <v>851049.36697429989</v>
      </c>
      <c r="AE159" s="142">
        <v>1793384.8573098397</v>
      </c>
      <c r="AF159" s="142">
        <v>5403.619508990002</v>
      </c>
      <c r="AG159" s="142">
        <v>17605.43764</v>
      </c>
      <c r="AH159" s="142">
        <v>1228710.39349563</v>
      </c>
      <c r="AI159" s="142">
        <v>1023837.97962648</v>
      </c>
      <c r="AJ159" s="142">
        <v>204872.41386914998</v>
      </c>
      <c r="AK159" s="142">
        <v>479519.50349764997</v>
      </c>
      <c r="AL159" s="142">
        <v>67401.916435830004</v>
      </c>
      <c r="AM159" s="142">
        <v>412117.58706181997</v>
      </c>
      <c r="AN159" s="142">
        <v>18112.78092841</v>
      </c>
      <c r="AO159" s="142">
        <v>360447.73696030001</v>
      </c>
      <c r="AP159" s="142">
        <v>413.02341775999997</v>
      </c>
      <c r="AQ159" s="142">
        <v>33144.045755350002</v>
      </c>
      <c r="AR159" s="142">
        <v>0</v>
      </c>
      <c r="AS159" s="142">
        <v>673.14005049000002</v>
      </c>
      <c r="AT159" s="142">
        <v>-809801.13899538945</v>
      </c>
      <c r="AU159" s="142">
        <v>-1589728.0571643701</v>
      </c>
      <c r="AV159" s="142">
        <v>-2038511.5324910199</v>
      </c>
      <c r="AW159" s="142">
        <v>-5.87618740108912</v>
      </c>
      <c r="AX159" s="142">
        <v>8.6785044986754656E-3</v>
      </c>
      <c r="AY159" s="142">
        <v>2038511.5411695244</v>
      </c>
      <c r="AZ159" s="142">
        <v>1897756.94777404</v>
      </c>
      <c r="BA159" s="142">
        <v>140754.59339548435</v>
      </c>
      <c r="BB159" s="142">
        <v>346910.57199999999</v>
      </c>
      <c r="BC159" s="142">
        <v>5030911</v>
      </c>
      <c r="BE159" s="150"/>
      <c r="BI159" s="140">
        <v>2018</v>
      </c>
      <c r="BJ159" s="140">
        <v>12</v>
      </c>
      <c r="BK159" s="140" t="s">
        <v>654</v>
      </c>
      <c r="BL159" s="147">
        <v>43435</v>
      </c>
      <c r="BM159" s="142">
        <v>799703.58029361069</v>
      </c>
      <c r="BN159" s="142">
        <v>769764.58029361023</v>
      </c>
      <c r="BO159" s="142">
        <v>729898.72855663998</v>
      </c>
      <c r="BP159" s="142">
        <v>69950.37257808994</v>
      </c>
      <c r="BQ159" s="142">
        <v>15845.298238899995</v>
      </c>
      <c r="BR159" s="142">
        <v>419.60743011999966</v>
      </c>
      <c r="BS159" s="142">
        <v>57096.609191700001</v>
      </c>
      <c r="BT159" s="142">
        <v>-3411.1422826299968</v>
      </c>
      <c r="BU159" s="142">
        <v>347493.11421600007</v>
      </c>
      <c r="BV159" s="142">
        <v>72507.274881890044</v>
      </c>
      <c r="BW159" s="142">
        <v>1605.3466221300005</v>
      </c>
      <c r="BX159" s="142">
        <v>220521.85339141998</v>
      </c>
      <c r="BY159" s="142">
        <v>358114.65290122997</v>
      </c>
      <c r="BZ159" s="142">
        <v>15637.134937009992</v>
      </c>
      <c r="CA159" s="142">
        <v>14064.544817319998</v>
      </c>
      <c r="CB159" s="142">
        <v>10164.171982639993</v>
      </c>
      <c r="CC159" s="142">
        <v>29939</v>
      </c>
      <c r="CD159" s="142">
        <v>913173.80392111931</v>
      </c>
      <c r="CE159" s="142">
        <v>808750.31533784978</v>
      </c>
      <c r="CF159" s="142">
        <v>340110.4969714398</v>
      </c>
      <c r="CG159" s="142">
        <v>298305.03788615973</v>
      </c>
      <c r="CH159" s="142">
        <v>41805.459085279959</v>
      </c>
      <c r="CI159" s="142">
        <v>50244.124154710007</v>
      </c>
      <c r="CJ159" s="142">
        <v>310096.3475868497</v>
      </c>
      <c r="CK159" s="142">
        <v>134100.36979887984</v>
      </c>
      <c r="CL159" s="142">
        <v>175743.37483936991</v>
      </c>
      <c r="CM159" s="142">
        <v>252.359808600002</v>
      </c>
      <c r="CN159" s="142">
        <v>0.24313999999867519</v>
      </c>
      <c r="CO159" s="142">
        <v>108299.34662485006</v>
      </c>
      <c r="CP159" s="142">
        <v>107281.12307840004</v>
      </c>
      <c r="CQ159" s="142">
        <v>1018.2235464499972</v>
      </c>
      <c r="CR159" s="142">
        <v>104423.48858327005</v>
      </c>
      <c r="CS159" s="142">
        <v>23544.811718730001</v>
      </c>
      <c r="CT159" s="142">
        <v>80878.67686454003</v>
      </c>
      <c r="CU159" s="142">
        <v>5247.2864990899998</v>
      </c>
      <c r="CV159" s="142">
        <v>70654.544319540029</v>
      </c>
      <c r="CW159" s="142">
        <v>0</v>
      </c>
      <c r="CX159" s="142">
        <v>4976.8460459100024</v>
      </c>
      <c r="CY159" s="142">
        <v>0</v>
      </c>
      <c r="CZ159" s="142">
        <v>0</v>
      </c>
      <c r="DA159" s="142">
        <v>-5170.8770026583225</v>
      </c>
      <c r="DB159" s="142">
        <v>-38985.735044239555</v>
      </c>
      <c r="DC159" s="142">
        <v>-113470.22362750862</v>
      </c>
      <c r="DD159" s="142">
        <v>-0.31064005377629034</v>
      </c>
      <c r="DE159" s="142">
        <v>2.1814203588292003E-2</v>
      </c>
      <c r="DF159" s="142">
        <v>113470.24544171221</v>
      </c>
      <c r="DG159" s="142">
        <v>-8510.695375029929</v>
      </c>
      <c r="DH159" s="142">
        <v>121980.94081674203</v>
      </c>
    </row>
    <row r="160" spans="2:112" x14ac:dyDescent="0.25">
      <c r="B160" s="140">
        <v>2019</v>
      </c>
      <c r="C160" s="140">
        <v>1</v>
      </c>
      <c r="D160" s="140" t="s">
        <v>655</v>
      </c>
      <c r="E160" s="147">
        <v>43466</v>
      </c>
      <c r="F160" s="142">
        <v>472490.40830966999</v>
      </c>
      <c r="G160" s="142">
        <v>472490.40830966999</v>
      </c>
      <c r="H160" s="142">
        <v>455189.58205153001</v>
      </c>
      <c r="I160" s="142">
        <v>91893.67665614</v>
      </c>
      <c r="J160" s="142">
        <v>13636.964109529999</v>
      </c>
      <c r="K160" s="142">
        <v>461.41431914999998</v>
      </c>
      <c r="L160" s="142">
        <v>60078.61032788</v>
      </c>
      <c r="M160" s="142">
        <v>17716.687899580003</v>
      </c>
      <c r="N160" s="142">
        <v>185954.67872528001</v>
      </c>
      <c r="O160" s="142">
        <v>89003.899513880009</v>
      </c>
      <c r="P160" s="142">
        <v>1015.6493754500001</v>
      </c>
      <c r="Q160" s="142">
        <v>87321.677780779995</v>
      </c>
      <c r="R160" s="142">
        <v>17300.826258139998</v>
      </c>
      <c r="S160" s="142">
        <v>7184.5706911699999</v>
      </c>
      <c r="T160" s="142">
        <v>9050.8310199599982</v>
      </c>
      <c r="U160" s="142">
        <v>1065.42454701</v>
      </c>
      <c r="V160" s="142">
        <v>0</v>
      </c>
      <c r="W160" s="142">
        <v>718509.87624880997</v>
      </c>
      <c r="X160" s="142">
        <v>637565.59877707995</v>
      </c>
      <c r="Y160" s="142">
        <v>300220.04423329001</v>
      </c>
      <c r="Z160" s="142">
        <v>275831.88423715002</v>
      </c>
      <c r="AA160" s="142">
        <v>24388.159996140002</v>
      </c>
      <c r="AB160" s="142">
        <v>3556.97569879</v>
      </c>
      <c r="AC160" s="142">
        <v>250807.05947608998</v>
      </c>
      <c r="AD160" s="142">
        <v>187664.58513229998</v>
      </c>
      <c r="AE160" s="142">
        <v>60796.871219560002</v>
      </c>
      <c r="AF160" s="142">
        <v>503.69312423000008</v>
      </c>
      <c r="AG160" s="142">
        <v>1841.91</v>
      </c>
      <c r="AH160" s="142">
        <v>82981.519368909998</v>
      </c>
      <c r="AI160" s="142">
        <v>58447.14179799</v>
      </c>
      <c r="AJ160" s="142">
        <v>24534.377570919998</v>
      </c>
      <c r="AK160" s="142">
        <v>80944.277471729991</v>
      </c>
      <c r="AL160" s="142">
        <v>2158.0933932400003</v>
      </c>
      <c r="AM160" s="142">
        <v>78786.184078489983</v>
      </c>
      <c r="AN160" s="142">
        <v>1330.1356971199998</v>
      </c>
      <c r="AO160" s="142">
        <v>1236.080798</v>
      </c>
      <c r="AP160" s="142">
        <v>0</v>
      </c>
      <c r="AQ160" s="142">
        <v>76219.967583369988</v>
      </c>
      <c r="AR160" s="142">
        <v>0</v>
      </c>
      <c r="AS160" s="142">
        <v>0</v>
      </c>
      <c r="AT160" s="142">
        <v>-163037.94857022999</v>
      </c>
      <c r="AU160" s="142">
        <v>-165075.19046740996</v>
      </c>
      <c r="AV160" s="142">
        <v>-246019.46793913998</v>
      </c>
      <c r="AW160" s="142">
        <v>-0.678122471204748</v>
      </c>
      <c r="AX160" s="142">
        <v>5.887108322349377E-2</v>
      </c>
      <c r="AY160" s="142">
        <v>246019.52681022321</v>
      </c>
      <c r="AZ160" s="142">
        <v>242309.2</v>
      </c>
      <c r="BA160" s="142">
        <v>3710.3268102232</v>
      </c>
      <c r="BB160" s="142">
        <v>362795.03833881713</v>
      </c>
      <c r="BC160" s="142">
        <v>5034571</v>
      </c>
      <c r="BE160" s="150"/>
      <c r="BI160" s="140">
        <v>2019</v>
      </c>
      <c r="BJ160" s="140">
        <v>1</v>
      </c>
      <c r="BK160" s="140" t="s">
        <v>655</v>
      </c>
      <c r="BL160" s="147">
        <v>43466</v>
      </c>
      <c r="BM160" s="142">
        <v>472490.40830966999</v>
      </c>
      <c r="BN160" s="142">
        <v>472490.40830966999</v>
      </c>
      <c r="BO160" s="142">
        <v>455189.58205153001</v>
      </c>
      <c r="BP160" s="142">
        <v>91893.67665614</v>
      </c>
      <c r="BQ160" s="142">
        <v>13636.964109529999</v>
      </c>
      <c r="BR160" s="142">
        <v>461.41431914999998</v>
      </c>
      <c r="BS160" s="142">
        <v>60078.61032788</v>
      </c>
      <c r="BT160" s="142">
        <v>17716.687899580003</v>
      </c>
      <c r="BU160" s="142">
        <v>185954.67872528001</v>
      </c>
      <c r="BV160" s="142">
        <v>89003.899513880009</v>
      </c>
      <c r="BW160" s="142">
        <v>1015.6493754500001</v>
      </c>
      <c r="BX160" s="142">
        <v>87321.677780779995</v>
      </c>
      <c r="BY160" s="142">
        <v>17300.826258139998</v>
      </c>
      <c r="BZ160" s="142">
        <v>7184.5706911699999</v>
      </c>
      <c r="CA160" s="142">
        <v>9050.8310199599982</v>
      </c>
      <c r="CB160" s="142">
        <v>1065.42454701</v>
      </c>
      <c r="CC160" s="142">
        <v>0</v>
      </c>
      <c r="CD160" s="142">
        <v>718509.87624880997</v>
      </c>
      <c r="CE160" s="142">
        <v>637565.59877707995</v>
      </c>
      <c r="CF160" s="142">
        <v>300220.04423329001</v>
      </c>
      <c r="CG160" s="142">
        <v>275831.88423715002</v>
      </c>
      <c r="CH160" s="142">
        <v>24388.159996140002</v>
      </c>
      <c r="CI160" s="142">
        <v>3556.97569879</v>
      </c>
      <c r="CJ160" s="142">
        <v>250807.05947608998</v>
      </c>
      <c r="CK160" s="142">
        <v>187664.58513229998</v>
      </c>
      <c r="CL160" s="142">
        <v>60796.871219560002</v>
      </c>
      <c r="CM160" s="142">
        <v>503.69312423000008</v>
      </c>
      <c r="CN160" s="142">
        <v>1841.91</v>
      </c>
      <c r="CO160" s="142">
        <v>82981.519368909998</v>
      </c>
      <c r="CP160" s="142">
        <v>58447.14179799</v>
      </c>
      <c r="CQ160" s="142">
        <v>24534.377570919998</v>
      </c>
      <c r="CR160" s="142">
        <v>80944.277471729991</v>
      </c>
      <c r="CS160" s="142">
        <v>2158.0933932400003</v>
      </c>
      <c r="CT160" s="142">
        <v>78786.184078489983</v>
      </c>
      <c r="CU160" s="142">
        <v>1330.1356971199998</v>
      </c>
      <c r="CV160" s="142">
        <v>1236.080798</v>
      </c>
      <c r="CW160" s="142">
        <v>0</v>
      </c>
      <c r="CX160" s="142">
        <v>76219.967583369988</v>
      </c>
      <c r="CY160" s="142">
        <v>0</v>
      </c>
      <c r="CZ160" s="142">
        <v>0</v>
      </c>
      <c r="DA160" s="142">
        <v>-163037.94857022999</v>
      </c>
      <c r="DB160" s="142">
        <v>-165075.19046740996</v>
      </c>
      <c r="DC160" s="142">
        <v>-246019.46793913998</v>
      </c>
      <c r="DD160" s="142">
        <v>-0.678122471204748</v>
      </c>
      <c r="DE160" s="142">
        <v>5.887108322349377E-2</v>
      </c>
      <c r="DF160" s="142">
        <v>246019.52681022321</v>
      </c>
      <c r="DG160" s="142">
        <v>242309.2</v>
      </c>
      <c r="DH160" s="142">
        <v>3710.3268102232</v>
      </c>
    </row>
    <row r="161" spans="2:112" x14ac:dyDescent="0.25">
      <c r="B161" s="140">
        <v>2019</v>
      </c>
      <c r="C161" s="140">
        <v>2</v>
      </c>
      <c r="D161" s="140" t="s">
        <v>656</v>
      </c>
      <c r="E161" s="147">
        <v>43497</v>
      </c>
      <c r="F161" s="142">
        <v>797762.2</v>
      </c>
      <c r="G161" s="142">
        <v>797762.2</v>
      </c>
      <c r="H161" s="142">
        <v>758926.4</v>
      </c>
      <c r="I161" s="142">
        <v>170990.6</v>
      </c>
      <c r="J161" s="142">
        <v>27678.6</v>
      </c>
      <c r="K161" s="142">
        <v>828.4</v>
      </c>
      <c r="L161" s="142">
        <v>111058.4</v>
      </c>
      <c r="M161" s="142">
        <v>31425.200000000001</v>
      </c>
      <c r="N161" s="142">
        <v>266285</v>
      </c>
      <c r="O161" s="142">
        <v>156983.70000000001</v>
      </c>
      <c r="P161" s="142">
        <v>1736.9</v>
      </c>
      <c r="Q161" s="142">
        <v>162930.29999999999</v>
      </c>
      <c r="R161" s="142">
        <v>38835.800000000003</v>
      </c>
      <c r="S161" s="142">
        <v>12934.2</v>
      </c>
      <c r="T161" s="142">
        <v>12800.2</v>
      </c>
      <c r="U161" s="142">
        <v>13101.4</v>
      </c>
      <c r="V161" s="142">
        <v>0</v>
      </c>
      <c r="W161" s="142">
        <v>1184784.5</v>
      </c>
      <c r="X161" s="142">
        <v>1086784.8999999999</v>
      </c>
      <c r="Y161" s="142">
        <v>496317.3</v>
      </c>
      <c r="Z161" s="142">
        <v>414655.2</v>
      </c>
      <c r="AA161" s="142">
        <v>81662.100000000006</v>
      </c>
      <c r="AB161" s="142">
        <v>13525.1</v>
      </c>
      <c r="AC161" s="142">
        <v>454471.5</v>
      </c>
      <c r="AD161" s="142">
        <v>125069.1</v>
      </c>
      <c r="AE161" s="142">
        <v>324493.7</v>
      </c>
      <c r="AF161" s="142">
        <v>1224.5</v>
      </c>
      <c r="AG161" s="142">
        <v>3684.2</v>
      </c>
      <c r="AH161" s="142">
        <v>122471</v>
      </c>
      <c r="AI161" s="142">
        <v>93638.8</v>
      </c>
      <c r="AJ161" s="142">
        <v>28832.2</v>
      </c>
      <c r="AK161" s="142">
        <v>97999.6</v>
      </c>
      <c r="AL161" s="142">
        <v>3487.8</v>
      </c>
      <c r="AM161" s="142">
        <v>94511.8</v>
      </c>
      <c r="AN161" s="142">
        <v>2472.1999999999998</v>
      </c>
      <c r="AO161" s="142">
        <v>11164.1</v>
      </c>
      <c r="AP161" s="142">
        <v>0</v>
      </c>
      <c r="AQ161" s="142">
        <v>80875.600000000006</v>
      </c>
      <c r="AR161" s="142">
        <v>0</v>
      </c>
      <c r="AS161" s="142">
        <v>0</v>
      </c>
      <c r="AT161" s="142">
        <v>-264551.30000000005</v>
      </c>
      <c r="AU161" s="142">
        <v>-289022.69999999995</v>
      </c>
      <c r="AV161" s="142">
        <v>-387022.30000000005</v>
      </c>
      <c r="AW161" s="142">
        <v>-0.70657846351704101</v>
      </c>
      <c r="AX161" s="142">
        <v>-5.8207660913467407E-11</v>
      </c>
      <c r="AY161" s="142">
        <v>387022.3</v>
      </c>
      <c r="AZ161" s="142">
        <v>382495.3</v>
      </c>
      <c r="BA161" s="142">
        <v>4527</v>
      </c>
      <c r="BB161" s="142">
        <v>547741.43281069025</v>
      </c>
      <c r="BC161" s="142">
        <v>5040060</v>
      </c>
      <c r="BE161" s="150"/>
      <c r="BI161" s="140">
        <v>2019</v>
      </c>
      <c r="BJ161" s="140">
        <v>2</v>
      </c>
      <c r="BK161" s="140" t="s">
        <v>656</v>
      </c>
      <c r="BL161" s="147">
        <v>43497</v>
      </c>
      <c r="BM161" s="142">
        <v>325271.79169032996</v>
      </c>
      <c r="BN161" s="142">
        <v>325271.79169032996</v>
      </c>
      <c r="BO161" s="142">
        <v>303736.81794847001</v>
      </c>
      <c r="BP161" s="142">
        <v>79096.923343860006</v>
      </c>
      <c r="BQ161" s="142">
        <v>14041.635890469999</v>
      </c>
      <c r="BR161" s="142">
        <v>366.98568084999999</v>
      </c>
      <c r="BS161" s="142">
        <v>50979.789672119994</v>
      </c>
      <c r="BT161" s="142">
        <v>13708.512100419997</v>
      </c>
      <c r="BU161" s="142">
        <v>80330.321274719987</v>
      </c>
      <c r="BV161" s="142">
        <v>67979.800486120002</v>
      </c>
      <c r="BW161" s="142">
        <v>721.25062455</v>
      </c>
      <c r="BX161" s="142">
        <v>75608.622219219993</v>
      </c>
      <c r="BY161" s="142">
        <v>21534.973741860005</v>
      </c>
      <c r="BZ161" s="142">
        <v>5749.6293088300008</v>
      </c>
      <c r="CA161" s="142">
        <v>3749.3689800400025</v>
      </c>
      <c r="CB161" s="142">
        <v>12035.97545299</v>
      </c>
      <c r="CC161" s="142">
        <v>0</v>
      </c>
      <c r="CD161" s="142">
        <v>466274.62375119003</v>
      </c>
      <c r="CE161" s="142">
        <v>449219.30122291995</v>
      </c>
      <c r="CF161" s="142">
        <v>196097.25576670998</v>
      </c>
      <c r="CG161" s="142">
        <v>138823.31576284999</v>
      </c>
      <c r="CH161" s="142">
        <v>57273.94000386</v>
      </c>
      <c r="CI161" s="142">
        <v>9968.1243012100003</v>
      </c>
      <c r="CJ161" s="142">
        <v>203664.44052391002</v>
      </c>
      <c r="CK161" s="142">
        <v>-62595.485132299975</v>
      </c>
      <c r="CL161" s="142">
        <v>263696.82878044003</v>
      </c>
      <c r="CM161" s="142">
        <v>720.80687576999992</v>
      </c>
      <c r="CN161" s="142">
        <v>1842.2899999999997</v>
      </c>
      <c r="CO161" s="142">
        <v>39489.480631090002</v>
      </c>
      <c r="CP161" s="142">
        <v>35191.658202010003</v>
      </c>
      <c r="CQ161" s="142">
        <v>4297.8224290800026</v>
      </c>
      <c r="CR161" s="142">
        <v>17055.322528270015</v>
      </c>
      <c r="CS161" s="142">
        <v>1329.7066067599999</v>
      </c>
      <c r="CT161" s="142">
        <v>15725.61592151002</v>
      </c>
      <c r="CU161" s="142">
        <v>1142.06430288</v>
      </c>
      <c r="CV161" s="142">
        <v>9928.0192019999995</v>
      </c>
      <c r="CW161" s="142">
        <v>0</v>
      </c>
      <c r="CX161" s="142">
        <v>4655.6324166300183</v>
      </c>
      <c r="CY161" s="142">
        <v>0</v>
      </c>
      <c r="CZ161" s="142">
        <v>0</v>
      </c>
      <c r="DA161" s="142">
        <v>-101513.35142977006</v>
      </c>
      <c r="DB161" s="142">
        <v>-123947.50953258999</v>
      </c>
      <c r="DC161" s="142">
        <v>-141002.83206086006</v>
      </c>
      <c r="DD161" s="142">
        <v>-2.845599231229301E-2</v>
      </c>
      <c r="DE161" s="142">
        <v>-5.8871083281701431E-2</v>
      </c>
      <c r="DF161" s="142">
        <v>141002.77318977678</v>
      </c>
      <c r="DG161" s="142">
        <v>140186.09999999998</v>
      </c>
      <c r="DH161" s="142">
        <v>816.67318977679997</v>
      </c>
    </row>
    <row r="162" spans="2:112" x14ac:dyDescent="0.25">
      <c r="B162" s="140">
        <v>2019</v>
      </c>
      <c r="C162" s="140">
        <v>3</v>
      </c>
      <c r="D162" s="140" t="s">
        <v>657</v>
      </c>
      <c r="E162" s="147">
        <v>43525</v>
      </c>
      <c r="F162" s="142">
        <v>1357042.46026492</v>
      </c>
      <c r="G162" s="142">
        <v>1326989.95026492</v>
      </c>
      <c r="H162" s="142">
        <v>1233481.56506923</v>
      </c>
      <c r="I162" s="142">
        <v>261845.54670329997</v>
      </c>
      <c r="J162" s="142">
        <v>40803.286557019994</v>
      </c>
      <c r="K162" s="142">
        <v>1203.89691902</v>
      </c>
      <c r="L162" s="142">
        <v>169813.41837765998</v>
      </c>
      <c r="M162" s="142">
        <v>50024.944849600004</v>
      </c>
      <c r="N162" s="142">
        <v>520323.57492658001</v>
      </c>
      <c r="O162" s="142">
        <v>221972.21278197001</v>
      </c>
      <c r="P162" s="142">
        <v>2400.5129320700003</v>
      </c>
      <c r="Q162" s="142">
        <v>226939.71772531001</v>
      </c>
      <c r="R162" s="142">
        <v>93508.385195690003</v>
      </c>
      <c r="S162" s="142">
        <v>19202.79037472</v>
      </c>
      <c r="T162" s="142">
        <v>40527.488212719996</v>
      </c>
      <c r="U162" s="142">
        <v>33778.106608250004</v>
      </c>
      <c r="V162" s="142">
        <v>30052.51</v>
      </c>
      <c r="W162" s="142">
        <v>1923042.6273725103</v>
      </c>
      <c r="X162" s="142">
        <v>1750962.9626779603</v>
      </c>
      <c r="Y162" s="142">
        <v>676546.65381268004</v>
      </c>
      <c r="Z162" s="142">
        <v>556722.80650032009</v>
      </c>
      <c r="AA162" s="142">
        <v>119823.84731235998</v>
      </c>
      <c r="AB162" s="142">
        <v>27429.563833659995</v>
      </c>
      <c r="AC162" s="142">
        <v>686411.84299607016</v>
      </c>
      <c r="AD162" s="142">
        <v>190488.61347945</v>
      </c>
      <c r="AE162" s="142">
        <v>490658.03028966003</v>
      </c>
      <c r="AF162" s="142">
        <v>1581.0492269600002</v>
      </c>
      <c r="AG162" s="142">
        <v>3684.15</v>
      </c>
      <c r="AH162" s="142">
        <v>360574.90203555004</v>
      </c>
      <c r="AI162" s="142">
        <v>303437.87743113004</v>
      </c>
      <c r="AJ162" s="142">
        <v>57137.024604420003</v>
      </c>
      <c r="AK162" s="142">
        <v>141235.77193122002</v>
      </c>
      <c r="AL162" s="142">
        <v>6370.3005306000005</v>
      </c>
      <c r="AM162" s="142">
        <v>134865.47140062001</v>
      </c>
      <c r="AN162" s="142">
        <v>3710.5501672800001</v>
      </c>
      <c r="AO162" s="142">
        <v>48877.971800669999</v>
      </c>
      <c r="AP162" s="142">
        <v>0</v>
      </c>
      <c r="AQ162" s="142">
        <v>82276.949432669993</v>
      </c>
      <c r="AR162" s="142">
        <v>0</v>
      </c>
      <c r="AS162" s="142">
        <v>30843.892763330001</v>
      </c>
      <c r="AT162" s="142">
        <v>-205425.26507204026</v>
      </c>
      <c r="AU162" s="142">
        <v>-423973.01241304027</v>
      </c>
      <c r="AV162" s="142">
        <v>-566000.16710759024</v>
      </c>
      <c r="AW162" s="142">
        <v>-1.5117050297746519</v>
      </c>
      <c r="AX162" s="142">
        <v>-1.180272875353694E-2</v>
      </c>
      <c r="AY162" s="142">
        <v>566000.15530486149</v>
      </c>
      <c r="AZ162" s="142">
        <v>564153.7390319081</v>
      </c>
      <c r="BA162" s="142">
        <v>1846.4162729533309</v>
      </c>
      <c r="BB162" s="142">
        <v>374411.77740340203</v>
      </c>
      <c r="BC162" s="142">
        <v>5044012</v>
      </c>
      <c r="BE162" s="150"/>
      <c r="BI162" s="140">
        <v>2019</v>
      </c>
      <c r="BJ162" s="140">
        <v>3</v>
      </c>
      <c r="BK162" s="140" t="s">
        <v>657</v>
      </c>
      <c r="BL162" s="147">
        <v>43525</v>
      </c>
      <c r="BM162" s="142">
        <v>559280.26026492007</v>
      </c>
      <c r="BN162" s="142">
        <v>529227.75026492006</v>
      </c>
      <c r="BO162" s="142">
        <v>474555.16506923002</v>
      </c>
      <c r="BP162" s="142">
        <v>90854.946703299967</v>
      </c>
      <c r="BQ162" s="142">
        <v>13124.686557019995</v>
      </c>
      <c r="BR162" s="142">
        <v>375.49691902000006</v>
      </c>
      <c r="BS162" s="142">
        <v>58755.018377659988</v>
      </c>
      <c r="BT162" s="142">
        <v>18599.744849600003</v>
      </c>
      <c r="BU162" s="142">
        <v>254038.57492658001</v>
      </c>
      <c r="BV162" s="142">
        <v>64988.512781969999</v>
      </c>
      <c r="BW162" s="142">
        <v>663.61293207000017</v>
      </c>
      <c r="BX162" s="142">
        <v>64009.417725310021</v>
      </c>
      <c r="BY162" s="142">
        <v>54672.585195690001</v>
      </c>
      <c r="BZ162" s="142">
        <v>6268.5903747199991</v>
      </c>
      <c r="CA162" s="142">
        <v>27727.288212719995</v>
      </c>
      <c r="CB162" s="142">
        <v>20676.706608250002</v>
      </c>
      <c r="CC162" s="142">
        <v>30052.51</v>
      </c>
      <c r="CD162" s="142">
        <v>738258.12737251027</v>
      </c>
      <c r="CE162" s="142">
        <v>664178.06267796038</v>
      </c>
      <c r="CF162" s="142">
        <v>180229.35381268006</v>
      </c>
      <c r="CG162" s="142">
        <v>142067.60650032008</v>
      </c>
      <c r="CH162" s="142">
        <v>38161.747312359978</v>
      </c>
      <c r="CI162" s="142">
        <v>13904.463833659995</v>
      </c>
      <c r="CJ162" s="142">
        <v>231940.34299607016</v>
      </c>
      <c r="CK162" s="142">
        <v>65419.51347944999</v>
      </c>
      <c r="CL162" s="142">
        <v>166164.33028966002</v>
      </c>
      <c r="CM162" s="142">
        <v>356.54922696000017</v>
      </c>
      <c r="CN162" s="142">
        <v>-4.9999999999727152E-2</v>
      </c>
      <c r="CO162" s="142">
        <v>238103.90203555004</v>
      </c>
      <c r="CP162" s="142">
        <v>209799.07743113005</v>
      </c>
      <c r="CQ162" s="142">
        <v>28304.824604420002</v>
      </c>
      <c r="CR162" s="142">
        <v>43236.171931220015</v>
      </c>
      <c r="CS162" s="142">
        <v>2882.5005306000003</v>
      </c>
      <c r="CT162" s="142">
        <v>40353.671400620005</v>
      </c>
      <c r="CU162" s="142">
        <v>1238.3501672800003</v>
      </c>
      <c r="CV162" s="142">
        <v>37713.87180067</v>
      </c>
      <c r="CW162" s="142">
        <v>0</v>
      </c>
      <c r="CX162" s="142">
        <v>1401.3494326699874</v>
      </c>
      <c r="CY162" s="142">
        <v>0</v>
      </c>
      <c r="CZ162" s="142">
        <v>30843.892763330001</v>
      </c>
      <c r="DA162" s="142">
        <v>59126.034927959787</v>
      </c>
      <c r="DB162" s="142">
        <v>-134950.31241304032</v>
      </c>
      <c r="DC162" s="142">
        <v>-178977.86710759019</v>
      </c>
      <c r="DD162" s="142">
        <v>-0.80512656625761092</v>
      </c>
      <c r="DE162" s="142">
        <v>-1.1802728695329279E-2</v>
      </c>
      <c r="DF162" s="142">
        <v>178977.8553048615</v>
      </c>
      <c r="DG162" s="142">
        <v>181658.43903190811</v>
      </c>
      <c r="DH162" s="142">
        <v>-2680.5837270466691</v>
      </c>
    </row>
    <row r="163" spans="2:112" x14ac:dyDescent="0.25">
      <c r="B163" s="140">
        <v>2019</v>
      </c>
      <c r="C163" s="140">
        <v>4</v>
      </c>
      <c r="D163" s="140" t="s">
        <v>658</v>
      </c>
      <c r="E163" s="147">
        <v>43556</v>
      </c>
      <c r="F163" s="142">
        <v>1717625.8755256699</v>
      </c>
      <c r="G163" s="142">
        <v>1687250.2005256698</v>
      </c>
      <c r="H163" s="142">
        <v>1582393.0593625</v>
      </c>
      <c r="I163" s="142">
        <v>342021.50585507002</v>
      </c>
      <c r="J163" s="142">
        <v>53003.727123679993</v>
      </c>
      <c r="K163" s="142">
        <v>1606.0544063500001</v>
      </c>
      <c r="L163" s="142">
        <v>222014.3035176</v>
      </c>
      <c r="M163" s="142">
        <v>65397.420807440009</v>
      </c>
      <c r="N163" s="142">
        <v>629868.58215349005</v>
      </c>
      <c r="O163" s="142">
        <v>287118.50420708</v>
      </c>
      <c r="P163" s="142">
        <v>3212.2494587600004</v>
      </c>
      <c r="Q163" s="142">
        <v>320172.21768810001</v>
      </c>
      <c r="R163" s="142">
        <v>104857.14116317</v>
      </c>
      <c r="S163" s="142">
        <v>25302.081312269998</v>
      </c>
      <c r="T163" s="142">
        <v>42307.761901809994</v>
      </c>
      <c r="U163" s="142">
        <v>37247.297949090003</v>
      </c>
      <c r="V163" s="142">
        <v>30375.674999999999</v>
      </c>
      <c r="W163" s="142">
        <v>2497957.9360112702</v>
      </c>
      <c r="X163" s="142">
        <v>2307031.39031959</v>
      </c>
      <c r="Y163" s="142">
        <v>852501.23334463011</v>
      </c>
      <c r="Z163" s="142">
        <v>700557.99589038012</v>
      </c>
      <c r="AA163" s="142">
        <v>151943.23745424999</v>
      </c>
      <c r="AB163" s="142">
        <v>45768.226866000012</v>
      </c>
      <c r="AC163" s="142">
        <v>919902.67580202001</v>
      </c>
      <c r="AD163" s="142">
        <v>258180.57598002002</v>
      </c>
      <c r="AE163" s="142">
        <v>655834.00031438004</v>
      </c>
      <c r="AF163" s="142">
        <v>2203.9495076199996</v>
      </c>
      <c r="AG163" s="142">
        <v>3684.15</v>
      </c>
      <c r="AH163" s="142">
        <v>488859.25430693995</v>
      </c>
      <c r="AI163" s="142">
        <v>379016.88934130996</v>
      </c>
      <c r="AJ163" s="142">
        <v>109842.36496563</v>
      </c>
      <c r="AK163" s="142">
        <v>160082.65292834997</v>
      </c>
      <c r="AL163" s="142">
        <v>9193.9280608299996</v>
      </c>
      <c r="AM163" s="142">
        <v>150888.72486751998</v>
      </c>
      <c r="AN163" s="142">
        <v>4947.2079085999994</v>
      </c>
      <c r="AO163" s="142">
        <v>61374.575722700007</v>
      </c>
      <c r="AP163" s="142">
        <v>0</v>
      </c>
      <c r="AQ163" s="142">
        <v>84566.941236219995</v>
      </c>
      <c r="AR163" s="142">
        <v>0</v>
      </c>
      <c r="AS163" s="142">
        <v>30843.892763330001</v>
      </c>
      <c r="AT163" s="142">
        <v>-291472.80617866036</v>
      </c>
      <c r="AU163" s="142">
        <v>-619781.18979392014</v>
      </c>
      <c r="AV163" s="142">
        <v>-780332.06048560026</v>
      </c>
      <c r="AW163" s="142">
        <v>-1.5117050297746519</v>
      </c>
      <c r="AX163" s="142">
        <v>3.9994514081627131E-2</v>
      </c>
      <c r="AY163" s="142">
        <v>780332.10048011434</v>
      </c>
      <c r="AZ163" s="142">
        <v>787205.73524028307</v>
      </c>
      <c r="BA163" s="142">
        <v>-6873.6347601686721</v>
      </c>
      <c r="BB163" s="142">
        <v>516193.3347552091</v>
      </c>
      <c r="BC163" s="142">
        <v>5048263</v>
      </c>
      <c r="BE163" s="150"/>
      <c r="BI163" s="140">
        <v>2019</v>
      </c>
      <c r="BJ163" s="140">
        <v>4</v>
      </c>
      <c r="BK163" s="140" t="s">
        <v>658</v>
      </c>
      <c r="BL163" s="147">
        <v>43556</v>
      </c>
      <c r="BM163" s="142">
        <v>360583.41526074987</v>
      </c>
      <c r="BN163" s="142">
        <v>360260.25026074983</v>
      </c>
      <c r="BO163" s="142">
        <v>348911.49429326993</v>
      </c>
      <c r="BP163" s="142">
        <v>80175.959151770046</v>
      </c>
      <c r="BQ163" s="142">
        <v>12200.44056666</v>
      </c>
      <c r="BR163" s="142">
        <v>402.15748733000009</v>
      </c>
      <c r="BS163" s="142">
        <v>52200.885139940016</v>
      </c>
      <c r="BT163" s="142">
        <v>15372.475957840004</v>
      </c>
      <c r="BU163" s="142">
        <v>109545.00722691003</v>
      </c>
      <c r="BV163" s="142">
        <v>65146.291425109986</v>
      </c>
      <c r="BW163" s="142">
        <v>811.73652669000012</v>
      </c>
      <c r="BX163" s="142">
        <v>93232.499962789996</v>
      </c>
      <c r="BY163" s="142">
        <v>11348.75596748</v>
      </c>
      <c r="BZ163" s="142">
        <v>6099.2909375499985</v>
      </c>
      <c r="CA163" s="142">
        <v>1780.2736890899978</v>
      </c>
      <c r="CB163" s="142">
        <v>3469.1913408399996</v>
      </c>
      <c r="CC163" s="142">
        <v>323.16500000000087</v>
      </c>
      <c r="CD163" s="142">
        <v>574915.30863875989</v>
      </c>
      <c r="CE163" s="142">
        <v>556068.42764162971</v>
      </c>
      <c r="CF163" s="142">
        <v>175954.57953195006</v>
      </c>
      <c r="CG163" s="142">
        <v>143835.18939006003</v>
      </c>
      <c r="CH163" s="142">
        <v>32119.390141890006</v>
      </c>
      <c r="CI163" s="142">
        <v>18338.663032340017</v>
      </c>
      <c r="CJ163" s="142">
        <v>233490.83280594985</v>
      </c>
      <c r="CK163" s="142">
        <v>67691.962500570022</v>
      </c>
      <c r="CL163" s="142">
        <v>165175.97002472001</v>
      </c>
      <c r="CM163" s="142">
        <v>622.90028065999945</v>
      </c>
      <c r="CN163" s="142">
        <v>0</v>
      </c>
      <c r="CO163" s="142">
        <v>128284.35227138991</v>
      </c>
      <c r="CP163" s="142">
        <v>75579.011910179921</v>
      </c>
      <c r="CQ163" s="142">
        <v>52705.340361209994</v>
      </c>
      <c r="CR163" s="142">
        <v>18846.880997129949</v>
      </c>
      <c r="CS163" s="142">
        <v>2823.6275302299991</v>
      </c>
      <c r="CT163" s="142">
        <v>16023.253466899972</v>
      </c>
      <c r="CU163" s="142">
        <v>1236.6577413199993</v>
      </c>
      <c r="CV163" s="142">
        <v>12496.603922030008</v>
      </c>
      <c r="CW163" s="142">
        <v>0</v>
      </c>
      <c r="CX163" s="142">
        <v>2289.9918035500014</v>
      </c>
      <c r="CY163" s="142">
        <v>0</v>
      </c>
      <c r="CZ163" s="142">
        <v>0</v>
      </c>
      <c r="DA163" s="142">
        <v>-86047.541106620105</v>
      </c>
      <c r="DB163" s="142">
        <v>-195808.17738087988</v>
      </c>
      <c r="DC163" s="142">
        <v>-214331.89337801002</v>
      </c>
      <c r="DD163" s="142">
        <v>0</v>
      </c>
      <c r="DE163" s="142">
        <v>5.179724283516407E-2</v>
      </c>
      <c r="DF163" s="142">
        <v>214331.94517525285</v>
      </c>
      <c r="DG163" s="142">
        <v>223051.99620837497</v>
      </c>
      <c r="DH163" s="142">
        <v>-8720.051033122003</v>
      </c>
    </row>
    <row r="164" spans="2:112" x14ac:dyDescent="0.25">
      <c r="B164" s="140">
        <v>2019</v>
      </c>
      <c r="C164" s="140">
        <v>5</v>
      </c>
      <c r="D164" s="140" t="s">
        <v>659</v>
      </c>
      <c r="E164" s="147">
        <v>43586</v>
      </c>
      <c r="F164" s="142">
        <v>2085102.4831543905</v>
      </c>
      <c r="G164" s="142">
        <v>2054726.8081543904</v>
      </c>
      <c r="H164" s="142">
        <v>1887762.0179855102</v>
      </c>
      <c r="I164" s="142">
        <v>428104.04740494001</v>
      </c>
      <c r="J164" s="142">
        <v>66999.102040989994</v>
      </c>
      <c r="K164" s="142">
        <v>2076.5091095200005</v>
      </c>
      <c r="L164" s="142">
        <v>278596.02658969001</v>
      </c>
      <c r="M164" s="142">
        <v>80432.40966474</v>
      </c>
      <c r="N164" s="142">
        <v>705655.15661102999</v>
      </c>
      <c r="O164" s="142">
        <v>354647.27781169</v>
      </c>
      <c r="P164" s="142">
        <v>4168.6223842500003</v>
      </c>
      <c r="Q164" s="142">
        <v>395186.91377360001</v>
      </c>
      <c r="R164" s="142">
        <v>166964.79016888002</v>
      </c>
      <c r="S164" s="142">
        <v>31734.318390499997</v>
      </c>
      <c r="T164" s="142">
        <v>46544.192890239996</v>
      </c>
      <c r="U164" s="142">
        <v>88686.278888140005</v>
      </c>
      <c r="V164" s="142">
        <v>30375.674999999999</v>
      </c>
      <c r="W164" s="142">
        <v>3067729.6851907</v>
      </c>
      <c r="X164" s="142">
        <v>2812969.5032894998</v>
      </c>
      <c r="Y164" s="142">
        <v>1029389.8103423</v>
      </c>
      <c r="Z164" s="142">
        <v>845594.62605980004</v>
      </c>
      <c r="AA164" s="142">
        <v>183795.18428250001</v>
      </c>
      <c r="AB164" s="142">
        <v>63553.159474879998</v>
      </c>
      <c r="AC164" s="142">
        <v>1139767.8355804598</v>
      </c>
      <c r="AD164" s="142">
        <v>325946.56846309995</v>
      </c>
      <c r="AE164" s="142">
        <v>805791.87915597996</v>
      </c>
      <c r="AF164" s="142">
        <v>2372.4319613799994</v>
      </c>
      <c r="AG164" s="142">
        <v>5656.9560000000001</v>
      </c>
      <c r="AH164" s="142">
        <v>580258.69789186004</v>
      </c>
      <c r="AI164" s="142">
        <v>469839.26206177997</v>
      </c>
      <c r="AJ164" s="142">
        <v>110419.43583008001</v>
      </c>
      <c r="AK164" s="142">
        <v>223916.28913786999</v>
      </c>
      <c r="AL164" s="142">
        <v>12027.103101650002</v>
      </c>
      <c r="AM164" s="142">
        <v>211889.18603622</v>
      </c>
      <c r="AN164" s="142">
        <v>6184.4425932400009</v>
      </c>
      <c r="AO164" s="142">
        <v>119957.73636932002</v>
      </c>
      <c r="AP164" s="142">
        <v>0</v>
      </c>
      <c r="AQ164" s="142">
        <v>85747.007073659988</v>
      </c>
      <c r="AR164" s="142">
        <v>0</v>
      </c>
      <c r="AS164" s="142">
        <v>30843.892763330001</v>
      </c>
      <c r="AT164" s="142">
        <v>-402368.50414444925</v>
      </c>
      <c r="AU164" s="142">
        <v>-758242.69513510936</v>
      </c>
      <c r="AV164" s="142">
        <v>-982627.20203630952</v>
      </c>
      <c r="AW164" s="142">
        <v>-2.6244559101504898</v>
      </c>
      <c r="AX164" s="142">
        <v>0</v>
      </c>
      <c r="AY164" s="142">
        <v>982627.20203630952</v>
      </c>
      <c r="AZ164" s="142">
        <v>987446.95454708533</v>
      </c>
      <c r="BA164" s="142">
        <v>-4819.752510775772</v>
      </c>
      <c r="BB164" s="142">
        <v>374411.77740340255</v>
      </c>
      <c r="BC164" s="142">
        <v>5054683</v>
      </c>
      <c r="BE164" s="150"/>
      <c r="BI164" s="140">
        <v>2019</v>
      </c>
      <c r="BJ164" s="140">
        <v>5</v>
      </c>
      <c r="BK164" s="140" t="s">
        <v>659</v>
      </c>
      <c r="BL164" s="147">
        <v>43586</v>
      </c>
      <c r="BM164" s="142">
        <v>367476.60762872058</v>
      </c>
      <c r="BN164" s="142">
        <v>367476.60762872058</v>
      </c>
      <c r="BO164" s="142">
        <v>305368.9586230102</v>
      </c>
      <c r="BP164" s="142">
        <v>86082.541549869988</v>
      </c>
      <c r="BQ164" s="142">
        <v>13995.37491731</v>
      </c>
      <c r="BR164" s="142">
        <v>470.45470317000036</v>
      </c>
      <c r="BS164" s="142">
        <v>56581.723072090012</v>
      </c>
      <c r="BT164" s="142">
        <v>15034.988857299992</v>
      </c>
      <c r="BU164" s="142">
        <v>75786.574457539944</v>
      </c>
      <c r="BV164" s="142">
        <v>67528.773604610004</v>
      </c>
      <c r="BW164" s="142">
        <v>956.37292548999994</v>
      </c>
      <c r="BX164" s="142">
        <v>75014.696085500007</v>
      </c>
      <c r="BY164" s="142">
        <v>62107.649005710016</v>
      </c>
      <c r="BZ164" s="142">
        <v>6432.2370782299986</v>
      </c>
      <c r="CA164" s="142">
        <v>4236.4309884300019</v>
      </c>
      <c r="CB164" s="142">
        <v>51438.980939050001</v>
      </c>
      <c r="CC164" s="142">
        <v>0</v>
      </c>
      <c r="CD164" s="142">
        <v>569771.74917942984</v>
      </c>
      <c r="CE164" s="142">
        <v>505938.11296990979</v>
      </c>
      <c r="CF164" s="142">
        <v>176888.57699766988</v>
      </c>
      <c r="CG164" s="142">
        <v>145036.63016941992</v>
      </c>
      <c r="CH164" s="142">
        <v>31851.946828250017</v>
      </c>
      <c r="CI164" s="142">
        <v>17784.932608879986</v>
      </c>
      <c r="CJ164" s="142">
        <v>219865.15977843979</v>
      </c>
      <c r="CK164" s="142">
        <v>67765.992483079928</v>
      </c>
      <c r="CL164" s="142">
        <v>149957.87884159992</v>
      </c>
      <c r="CM164" s="142">
        <v>168.48245375999977</v>
      </c>
      <c r="CN164" s="142">
        <v>1972.806</v>
      </c>
      <c r="CO164" s="142">
        <v>91399.443584920082</v>
      </c>
      <c r="CP164" s="142">
        <v>90822.372720470012</v>
      </c>
      <c r="CQ164" s="142">
        <v>577.07086445001187</v>
      </c>
      <c r="CR164" s="142">
        <v>63833.636209520017</v>
      </c>
      <c r="CS164" s="142">
        <v>2833.1750408200023</v>
      </c>
      <c r="CT164" s="142">
        <v>61000.461168700014</v>
      </c>
      <c r="CU164" s="142">
        <v>1237.2346846400014</v>
      </c>
      <c r="CV164" s="142">
        <v>58583.16064662001</v>
      </c>
      <c r="CW164" s="142">
        <v>0</v>
      </c>
      <c r="CX164" s="142">
        <v>1180.0658374399936</v>
      </c>
      <c r="CY164" s="142">
        <v>0</v>
      </c>
      <c r="CZ164" s="142">
        <v>0</v>
      </c>
      <c r="DA164" s="142">
        <v>-110895.69796578889</v>
      </c>
      <c r="DB164" s="142">
        <v>-138461.50534118921</v>
      </c>
      <c r="DC164" s="142">
        <v>-202295.14155070926</v>
      </c>
      <c r="DD164" s="142">
        <v>-1.1127508803758379</v>
      </c>
      <c r="DE164" s="142">
        <v>-3.9994514081627131E-2</v>
      </c>
      <c r="DF164" s="142">
        <v>202295.10155619518</v>
      </c>
      <c r="DG164" s="142">
        <v>200241.21930680226</v>
      </c>
      <c r="DH164" s="142">
        <v>2053.8822493929001</v>
      </c>
    </row>
    <row r="165" spans="2:112" x14ac:dyDescent="0.25">
      <c r="B165" s="140">
        <v>2019</v>
      </c>
      <c r="C165" s="140">
        <v>6</v>
      </c>
      <c r="D165" s="140" t="s">
        <v>660</v>
      </c>
      <c r="E165" s="147">
        <v>43617</v>
      </c>
      <c r="F165" s="142">
        <v>2528810.2860215199</v>
      </c>
      <c r="G165" s="142">
        <v>2498434.6110215201</v>
      </c>
      <c r="H165" s="142">
        <v>2310301.1294680298</v>
      </c>
      <c r="I165" s="142">
        <v>507185.58305055002</v>
      </c>
      <c r="J165" s="142">
        <v>79979.42588047999</v>
      </c>
      <c r="K165" s="142">
        <v>2629.9548874400002</v>
      </c>
      <c r="L165" s="142">
        <v>330288.89969028003</v>
      </c>
      <c r="M165" s="142">
        <v>94287.302592349995</v>
      </c>
      <c r="N165" s="142">
        <v>915745.84394227993</v>
      </c>
      <c r="O165" s="142">
        <v>417055.15926385997</v>
      </c>
      <c r="P165" s="142">
        <v>5009.7798826100006</v>
      </c>
      <c r="Q165" s="142">
        <v>465304.76332873001</v>
      </c>
      <c r="R165" s="142">
        <v>188133.48155348998</v>
      </c>
      <c r="S165" s="142">
        <v>37949.210183470001</v>
      </c>
      <c r="T165" s="142">
        <v>52326.083673959998</v>
      </c>
      <c r="U165" s="142">
        <v>97858.187696060006</v>
      </c>
      <c r="V165" s="142">
        <v>30375.674999999999</v>
      </c>
      <c r="W165" s="142">
        <v>3649007.5946838297</v>
      </c>
      <c r="X165" s="142">
        <v>3348522.4168350697</v>
      </c>
      <c r="Y165" s="142">
        <v>1204308.8395105598</v>
      </c>
      <c r="Z165" s="142">
        <v>988825.59091115976</v>
      </c>
      <c r="AA165" s="142">
        <v>215483.24859939996</v>
      </c>
      <c r="AB165" s="142">
        <v>82376.203434910014</v>
      </c>
      <c r="AC165" s="142">
        <v>1355839.5024831402</v>
      </c>
      <c r="AD165" s="142">
        <v>392165.83480084001</v>
      </c>
      <c r="AE165" s="142">
        <v>948264.56783131009</v>
      </c>
      <c r="AF165" s="142">
        <v>2667.7431220199992</v>
      </c>
      <c r="AG165" s="142">
        <v>12741.35672897</v>
      </c>
      <c r="AH165" s="142">
        <v>705997.87140645995</v>
      </c>
      <c r="AI165" s="142">
        <v>594234.43659381999</v>
      </c>
      <c r="AJ165" s="142">
        <v>111763.43481264</v>
      </c>
      <c r="AK165" s="142">
        <v>269641.28508543002</v>
      </c>
      <c r="AL165" s="142">
        <v>15036.72325773</v>
      </c>
      <c r="AM165" s="142">
        <v>254604.5618277</v>
      </c>
      <c r="AN165" s="142">
        <v>7420.5233912399999</v>
      </c>
      <c r="AO165" s="142">
        <v>159048.88954037003</v>
      </c>
      <c r="AP165" s="142">
        <v>0</v>
      </c>
      <c r="AQ165" s="142">
        <v>88135.148896090002</v>
      </c>
      <c r="AR165" s="142">
        <v>0</v>
      </c>
      <c r="AS165" s="142">
        <v>30843.892763330001</v>
      </c>
      <c r="AT165" s="142">
        <v>-414199.4372558496</v>
      </c>
      <c r="AU165" s="142">
        <v>-850087.80581354955</v>
      </c>
      <c r="AV165" s="142">
        <v>-1120197.3086623098</v>
      </c>
      <c r="AW165" s="142">
        <v>-2.9918858761095501</v>
      </c>
      <c r="AX165" s="142">
        <v>-1.9102727063000202E-2</v>
      </c>
      <c r="AY165" s="142">
        <v>1120197.2895595827</v>
      </c>
      <c r="AZ165" s="142">
        <v>1118483.90488476</v>
      </c>
      <c r="BA165" s="142">
        <v>1713.3846748226897</v>
      </c>
      <c r="BB165" s="142">
        <v>374411.7774034015</v>
      </c>
      <c r="BC165" s="142">
        <v>5058834</v>
      </c>
      <c r="BE165" s="150"/>
      <c r="BI165" s="140">
        <v>2019</v>
      </c>
      <c r="BJ165" s="140">
        <v>6</v>
      </c>
      <c r="BK165" s="140" t="s">
        <v>660</v>
      </c>
      <c r="BL165" s="147">
        <v>43617</v>
      </c>
      <c r="BM165" s="142">
        <v>443707.80286712945</v>
      </c>
      <c r="BN165" s="142">
        <v>443707.80286712968</v>
      </c>
      <c r="BO165" s="142">
        <v>422539.11148251966</v>
      </c>
      <c r="BP165" s="142">
        <v>79081.535645610013</v>
      </c>
      <c r="BQ165" s="142">
        <v>12980.323839489996</v>
      </c>
      <c r="BR165" s="142">
        <v>553.44577791999973</v>
      </c>
      <c r="BS165" s="142">
        <v>51692.873100590019</v>
      </c>
      <c r="BT165" s="142">
        <v>13854.892927609995</v>
      </c>
      <c r="BU165" s="142">
        <v>210090.68733124994</v>
      </c>
      <c r="BV165" s="142">
        <v>62407.881452169968</v>
      </c>
      <c r="BW165" s="142">
        <v>841.15749836000032</v>
      </c>
      <c r="BX165" s="142">
        <v>70117.84955513</v>
      </c>
      <c r="BY165" s="142">
        <v>21168.691384609963</v>
      </c>
      <c r="BZ165" s="142">
        <v>6214.8917929700037</v>
      </c>
      <c r="CA165" s="142">
        <v>5781.8907837200022</v>
      </c>
      <c r="CB165" s="142">
        <v>9171.908807920001</v>
      </c>
      <c r="CC165" s="142">
        <v>0</v>
      </c>
      <c r="CD165" s="142">
        <v>581277.9094931297</v>
      </c>
      <c r="CE165" s="142">
        <v>535552.91354556987</v>
      </c>
      <c r="CF165" s="142">
        <v>174919.02916825982</v>
      </c>
      <c r="CG165" s="142">
        <v>143230.96485135972</v>
      </c>
      <c r="CH165" s="142">
        <v>31688.064316899952</v>
      </c>
      <c r="CI165" s="142">
        <v>18823.043960030016</v>
      </c>
      <c r="CJ165" s="142">
        <v>216071.66690268042</v>
      </c>
      <c r="CK165" s="142">
        <v>66219.26633774006</v>
      </c>
      <c r="CL165" s="142">
        <v>142472.68867533014</v>
      </c>
      <c r="CM165" s="142">
        <v>295.3111606399998</v>
      </c>
      <c r="CN165" s="142">
        <v>7084.4007289700003</v>
      </c>
      <c r="CO165" s="142">
        <v>125739.17351459991</v>
      </c>
      <c r="CP165" s="142">
        <v>124395.17453204002</v>
      </c>
      <c r="CQ165" s="142">
        <v>1343.9989825599914</v>
      </c>
      <c r="CR165" s="142">
        <v>45724.995947560034</v>
      </c>
      <c r="CS165" s="142">
        <v>3009.6201560799982</v>
      </c>
      <c r="CT165" s="142">
        <v>42715.375791480008</v>
      </c>
      <c r="CU165" s="142">
        <v>1236.080797999999</v>
      </c>
      <c r="CV165" s="142">
        <v>39091.153171050013</v>
      </c>
      <c r="CW165" s="142">
        <v>0</v>
      </c>
      <c r="CX165" s="142">
        <v>2388.1418224300141</v>
      </c>
      <c r="CY165" s="142">
        <v>0</v>
      </c>
      <c r="CZ165" s="142">
        <v>0</v>
      </c>
      <c r="DA165" s="142">
        <v>-11830.933111400343</v>
      </c>
      <c r="DB165" s="142">
        <v>-91845.110678440193</v>
      </c>
      <c r="DC165" s="142">
        <v>-137570.10662600026</v>
      </c>
      <c r="DD165" s="142">
        <v>-0.3674299659590603</v>
      </c>
      <c r="DE165" s="142">
        <v>-1.9102727063000202E-2</v>
      </c>
      <c r="DF165" s="142">
        <v>137570.08752327319</v>
      </c>
      <c r="DG165" s="142">
        <v>131036.9503376747</v>
      </c>
      <c r="DH165" s="142">
        <v>6533.1371855984617</v>
      </c>
    </row>
    <row r="166" spans="2:112" x14ac:dyDescent="0.25">
      <c r="B166" s="140">
        <v>2019</v>
      </c>
      <c r="C166" s="140">
        <v>7</v>
      </c>
      <c r="D166" s="140" t="s">
        <v>661</v>
      </c>
      <c r="E166" s="147">
        <v>43647</v>
      </c>
      <c r="F166" s="142">
        <v>2897395.8230735795</v>
      </c>
      <c r="G166" s="142">
        <v>2843020.1480735797</v>
      </c>
      <c r="H166" s="142">
        <v>2635488.3282432896</v>
      </c>
      <c r="I166" s="142">
        <v>594623.89051986998</v>
      </c>
      <c r="J166" s="142">
        <v>94205.385409799987</v>
      </c>
      <c r="K166" s="142">
        <v>3168.3361483200006</v>
      </c>
      <c r="L166" s="142">
        <v>388909.30586541002</v>
      </c>
      <c r="M166" s="142">
        <v>108340.86309633999</v>
      </c>
      <c r="N166" s="142">
        <v>1032528.6279901699</v>
      </c>
      <c r="O166" s="142">
        <v>487375.05691868998</v>
      </c>
      <c r="P166" s="142">
        <v>13878.894462420001</v>
      </c>
      <c r="Q166" s="142">
        <v>515203.16434906004</v>
      </c>
      <c r="R166" s="142">
        <v>207531.81983028998</v>
      </c>
      <c r="S166" s="142">
        <v>44542.590885930003</v>
      </c>
      <c r="T166" s="142">
        <v>55237.256181569996</v>
      </c>
      <c r="U166" s="142">
        <v>107751.97276279</v>
      </c>
      <c r="V166" s="142">
        <v>54375.675000000003</v>
      </c>
      <c r="W166" s="142">
        <v>4278255.8459035996</v>
      </c>
      <c r="X166" s="142">
        <v>3939320.2224623598</v>
      </c>
      <c r="Y166" s="142">
        <v>1382901.62218722</v>
      </c>
      <c r="Z166" s="142">
        <v>1136156.8993510499</v>
      </c>
      <c r="AA166" s="142">
        <v>246744.72283617003</v>
      </c>
      <c r="AB166" s="142">
        <v>104914.42685060998</v>
      </c>
      <c r="AC166" s="142">
        <v>1631431.29863115</v>
      </c>
      <c r="AD166" s="142">
        <v>462399.12727835</v>
      </c>
      <c r="AE166" s="142">
        <v>1150559.68204048</v>
      </c>
      <c r="AF166" s="142">
        <v>3531.3528833499995</v>
      </c>
      <c r="AG166" s="142">
        <v>14941.136428970001</v>
      </c>
      <c r="AH166" s="142">
        <v>820072.87479337992</v>
      </c>
      <c r="AI166" s="142">
        <v>684998.03058716992</v>
      </c>
      <c r="AJ166" s="142">
        <v>135074.84420620999</v>
      </c>
      <c r="AK166" s="142">
        <v>308091.73067790997</v>
      </c>
      <c r="AL166" s="142">
        <v>18592.958542020002</v>
      </c>
      <c r="AM166" s="142">
        <v>289498.77213588997</v>
      </c>
      <c r="AN166" s="142">
        <v>8656.6041892400008</v>
      </c>
      <c r="AO166" s="142">
        <v>191704.81064963999</v>
      </c>
      <c r="AP166" s="142">
        <v>0</v>
      </c>
      <c r="AQ166" s="142">
        <v>89137.357297009992</v>
      </c>
      <c r="AR166" s="142">
        <v>0</v>
      </c>
      <c r="AS166" s="142">
        <v>30843.892763330001</v>
      </c>
      <c r="AT166" s="142">
        <v>-560787.14803664014</v>
      </c>
      <c r="AU166" s="142">
        <v>-1096300.0743887802</v>
      </c>
      <c r="AV166" s="142">
        <v>-1380860.0228300202</v>
      </c>
      <c r="AW166" s="142">
        <v>-3.7904703762678502</v>
      </c>
      <c r="AX166" s="142">
        <v>-4.95219761505723E-2</v>
      </c>
      <c r="AY166" s="142">
        <v>1380859.973308044</v>
      </c>
      <c r="AZ166" s="142">
        <v>1344560.29608476</v>
      </c>
      <c r="BA166" s="142">
        <v>36299.677223284096</v>
      </c>
      <c r="BB166" s="142">
        <v>364297.80099999992</v>
      </c>
      <c r="BC166" s="142">
        <v>5062745</v>
      </c>
      <c r="BE166" s="150"/>
      <c r="BI166" s="140">
        <v>2019</v>
      </c>
      <c r="BJ166" s="140">
        <v>7</v>
      </c>
      <c r="BK166" s="140" t="s">
        <v>661</v>
      </c>
      <c r="BL166" s="147">
        <v>43647</v>
      </c>
      <c r="BM166" s="142">
        <v>368585.53705205955</v>
      </c>
      <c r="BN166" s="142">
        <v>344585.53705205955</v>
      </c>
      <c r="BO166" s="142">
        <v>325187.19877525978</v>
      </c>
      <c r="BP166" s="142">
        <v>87438.30746931996</v>
      </c>
      <c r="BQ166" s="142">
        <v>14225.959529319996</v>
      </c>
      <c r="BR166" s="142">
        <v>538.38126088000035</v>
      </c>
      <c r="BS166" s="142">
        <v>58620.406175129989</v>
      </c>
      <c r="BT166" s="142">
        <v>14053.560503989997</v>
      </c>
      <c r="BU166" s="142">
        <v>116782.78404788999</v>
      </c>
      <c r="BV166" s="142">
        <v>70319.897654830012</v>
      </c>
      <c r="BW166" s="142">
        <v>8869.1145798100006</v>
      </c>
      <c r="BX166" s="142">
        <v>49898.401020330028</v>
      </c>
      <c r="BY166" s="142">
        <v>19398.338276800001</v>
      </c>
      <c r="BZ166" s="142">
        <v>6593.3807024600028</v>
      </c>
      <c r="CA166" s="142">
        <v>2911.1725076099974</v>
      </c>
      <c r="CB166" s="142">
        <v>9893.7850667299936</v>
      </c>
      <c r="CC166" s="142">
        <v>24000.000000000004</v>
      </c>
      <c r="CD166" s="142">
        <v>629248.25121976994</v>
      </c>
      <c r="CE166" s="142">
        <v>590797.80562729016</v>
      </c>
      <c r="CF166" s="142">
        <v>178592.78267666022</v>
      </c>
      <c r="CG166" s="142">
        <v>147331.30843989016</v>
      </c>
      <c r="CH166" s="142">
        <v>31261.474236770067</v>
      </c>
      <c r="CI166" s="142">
        <v>22538.223415699962</v>
      </c>
      <c r="CJ166" s="142">
        <v>275591.79614800983</v>
      </c>
      <c r="CK166" s="142">
        <v>70233.292477509996</v>
      </c>
      <c r="CL166" s="142">
        <v>202295.11420916987</v>
      </c>
      <c r="CM166" s="142">
        <v>863.60976133000031</v>
      </c>
      <c r="CN166" s="142">
        <v>2199.779700000001</v>
      </c>
      <c r="CO166" s="142">
        <v>114075.00338691997</v>
      </c>
      <c r="CP166" s="142">
        <v>90763.593993349932</v>
      </c>
      <c r="CQ166" s="142">
        <v>23311.409393569993</v>
      </c>
      <c r="CR166" s="142">
        <v>38450.445592479955</v>
      </c>
      <c r="CS166" s="142">
        <v>3556.2352842900018</v>
      </c>
      <c r="CT166" s="142">
        <v>34894.21030818997</v>
      </c>
      <c r="CU166" s="142">
        <v>1236.0807980000009</v>
      </c>
      <c r="CV166" s="142">
        <v>32655.921109269955</v>
      </c>
      <c r="CW166" s="142">
        <v>0</v>
      </c>
      <c r="CX166" s="142">
        <v>1002.2084009199898</v>
      </c>
      <c r="CY166" s="142">
        <v>0</v>
      </c>
      <c r="CZ166" s="142">
        <v>0</v>
      </c>
      <c r="DA166" s="142">
        <v>-146587.71078079054</v>
      </c>
      <c r="DB166" s="142">
        <v>-246212.26857523061</v>
      </c>
      <c r="DC166" s="142">
        <v>-260662.71416771039</v>
      </c>
      <c r="DD166" s="142">
        <v>-0.79858450015830007</v>
      </c>
      <c r="DE166" s="142">
        <v>-3.0419249087572098E-2</v>
      </c>
      <c r="DF166" s="142">
        <v>260662.68374846131</v>
      </c>
      <c r="DG166" s="142">
        <v>226076.39119999995</v>
      </c>
      <c r="DH166" s="142">
        <v>34586.29254846141</v>
      </c>
    </row>
    <row r="167" spans="2:112" x14ac:dyDescent="0.25">
      <c r="B167" s="140">
        <v>2019</v>
      </c>
      <c r="C167" s="140">
        <v>8</v>
      </c>
      <c r="D167" s="140" t="s">
        <v>662</v>
      </c>
      <c r="E167" s="147">
        <v>43678</v>
      </c>
      <c r="F167" s="142">
        <v>3337935.2200200004</v>
      </c>
      <c r="G167" s="142">
        <v>3237559.5450200005</v>
      </c>
      <c r="H167" s="142">
        <v>2972816.4270334202</v>
      </c>
      <c r="I167" s="142">
        <v>672551.16162435</v>
      </c>
      <c r="J167" s="142">
        <v>107217.81458637999</v>
      </c>
      <c r="K167" s="142">
        <v>3567.05601587</v>
      </c>
      <c r="L167" s="142">
        <v>441045.53399943002</v>
      </c>
      <c r="M167" s="142">
        <v>120720.75702266999</v>
      </c>
      <c r="N167" s="142">
        <v>1120187.3686450899</v>
      </c>
      <c r="O167" s="142">
        <v>576474.03470812994</v>
      </c>
      <c r="P167" s="142">
        <v>15616.515544560001</v>
      </c>
      <c r="Q167" s="142">
        <v>597130.9090102301</v>
      </c>
      <c r="R167" s="142">
        <v>264743.11798658001</v>
      </c>
      <c r="S167" s="142">
        <v>50747.551613660005</v>
      </c>
      <c r="T167" s="142">
        <v>62443.921262319993</v>
      </c>
      <c r="U167" s="142">
        <v>151551.64511059999</v>
      </c>
      <c r="V167" s="142">
        <v>100375.675</v>
      </c>
      <c r="W167" s="142">
        <v>4825466.5400145808</v>
      </c>
      <c r="X167" s="142">
        <v>4445094.9152041506</v>
      </c>
      <c r="Y167" s="142">
        <v>1562250.4056702701</v>
      </c>
      <c r="Z167" s="142">
        <v>1283021.49385043</v>
      </c>
      <c r="AA167" s="142">
        <v>279228.91181984008</v>
      </c>
      <c r="AB167" s="142">
        <v>121072.76139001001</v>
      </c>
      <c r="AC167" s="142">
        <v>1839376.9733127702</v>
      </c>
      <c r="AD167" s="142">
        <v>532530.27256777999</v>
      </c>
      <c r="AE167" s="142">
        <v>1287584.3738630302</v>
      </c>
      <c r="AF167" s="142">
        <v>4141.5869029899977</v>
      </c>
      <c r="AG167" s="142">
        <v>15120.739978970001</v>
      </c>
      <c r="AH167" s="142">
        <v>922394.7748310999</v>
      </c>
      <c r="AI167" s="142">
        <v>781096.08162079996</v>
      </c>
      <c r="AJ167" s="142">
        <v>141298.6932103</v>
      </c>
      <c r="AK167" s="142">
        <v>348924.58170515002</v>
      </c>
      <c r="AL167" s="142">
        <v>25363.804517380002</v>
      </c>
      <c r="AM167" s="142">
        <v>323560.77718777</v>
      </c>
      <c r="AN167" s="142">
        <v>9892.6849872399998</v>
      </c>
      <c r="AO167" s="142">
        <v>223455.71027235003</v>
      </c>
      <c r="AP167" s="142">
        <v>0</v>
      </c>
      <c r="AQ167" s="142">
        <v>90212.381928179995</v>
      </c>
      <c r="AR167" s="142">
        <v>0</v>
      </c>
      <c r="AS167" s="142">
        <v>31447.043105280001</v>
      </c>
      <c r="AT167" s="142">
        <v>-565136.54516348056</v>
      </c>
      <c r="AU167" s="142">
        <v>-1207535.3701841501</v>
      </c>
      <c r="AV167" s="142">
        <v>-1487531.3199945805</v>
      </c>
      <c r="AW167" s="142">
        <v>-4.0832838296341496</v>
      </c>
      <c r="AX167" s="142">
        <v>2.6784550631418824E-2</v>
      </c>
      <c r="AY167" s="142">
        <v>1487531.3467791311</v>
      </c>
      <c r="AZ167" s="142">
        <v>1454028.9537480699</v>
      </c>
      <c r="BA167" s="142">
        <v>33502.39303106127</v>
      </c>
      <c r="BB167" s="142">
        <v>364297.80100000027</v>
      </c>
      <c r="BC167" s="142">
        <v>5067653</v>
      </c>
      <c r="BE167" s="150"/>
      <c r="BI167" s="140">
        <v>2019</v>
      </c>
      <c r="BJ167" s="140">
        <v>8</v>
      </c>
      <c r="BK167" s="140" t="s">
        <v>662</v>
      </c>
      <c r="BL167" s="147">
        <v>43678</v>
      </c>
      <c r="BM167" s="142">
        <v>440539.39694642089</v>
      </c>
      <c r="BN167" s="142">
        <v>394539.39694642089</v>
      </c>
      <c r="BO167" s="142">
        <v>337328.09879013058</v>
      </c>
      <c r="BP167" s="142">
        <v>77927.271104480023</v>
      </c>
      <c r="BQ167" s="142">
        <v>13012.429176580001</v>
      </c>
      <c r="BR167" s="142">
        <v>398.71986754999944</v>
      </c>
      <c r="BS167" s="142">
        <v>52136.228134019999</v>
      </c>
      <c r="BT167" s="142">
        <v>12379.893926329998</v>
      </c>
      <c r="BU167" s="142">
        <v>87658.740654919995</v>
      </c>
      <c r="BV167" s="142">
        <v>89098.977789439959</v>
      </c>
      <c r="BW167" s="142">
        <v>1737.62108214</v>
      </c>
      <c r="BX167" s="142">
        <v>81927.744661170058</v>
      </c>
      <c r="BY167" s="142">
        <v>57211.298156290024</v>
      </c>
      <c r="BZ167" s="142">
        <v>6204.960727730002</v>
      </c>
      <c r="CA167" s="142">
        <v>7206.6650807499973</v>
      </c>
      <c r="CB167" s="142">
        <v>43799.672347809988</v>
      </c>
      <c r="CC167" s="142">
        <v>46000</v>
      </c>
      <c r="CD167" s="142">
        <v>547210.69411098119</v>
      </c>
      <c r="CE167" s="142">
        <v>505774.69274179079</v>
      </c>
      <c r="CF167" s="142">
        <v>179348.78348305007</v>
      </c>
      <c r="CG167" s="142">
        <v>146864.59449938009</v>
      </c>
      <c r="CH167" s="142">
        <v>32484.188983670057</v>
      </c>
      <c r="CI167" s="142">
        <v>16158.334539400035</v>
      </c>
      <c r="CJ167" s="142">
        <v>207945.67468162021</v>
      </c>
      <c r="CK167" s="142">
        <v>70131.145289429987</v>
      </c>
      <c r="CL167" s="142">
        <v>137024.69182255026</v>
      </c>
      <c r="CM167" s="142">
        <v>610.23401963999822</v>
      </c>
      <c r="CN167" s="142">
        <v>179.60354999999981</v>
      </c>
      <c r="CO167" s="142">
        <v>102321.90003771998</v>
      </c>
      <c r="CP167" s="142">
        <v>96098.051033630036</v>
      </c>
      <c r="CQ167" s="142">
        <v>6223.8490040900069</v>
      </c>
      <c r="CR167" s="142">
        <v>40832.851027240045</v>
      </c>
      <c r="CS167" s="142">
        <v>6770.84597536</v>
      </c>
      <c r="CT167" s="142">
        <v>34062.005051880027</v>
      </c>
      <c r="CU167" s="142">
        <v>1236.080797999999</v>
      </c>
      <c r="CV167" s="142">
        <v>31750.899622710043</v>
      </c>
      <c r="CW167" s="142">
        <v>0</v>
      </c>
      <c r="CX167" s="142">
        <v>1075.024631170003</v>
      </c>
      <c r="CY167" s="142">
        <v>0</v>
      </c>
      <c r="CZ167" s="142">
        <v>603.15034195000044</v>
      </c>
      <c r="DA167" s="142">
        <v>-4349.3971268404275</v>
      </c>
      <c r="DB167" s="142">
        <v>-111235.29579536989</v>
      </c>
      <c r="DC167" s="142">
        <v>-106671.2971645603</v>
      </c>
      <c r="DD167" s="142">
        <v>-0.29281345336629938</v>
      </c>
      <c r="DE167" s="142">
        <v>7.6306526781991124E-2</v>
      </c>
      <c r="DF167" s="142">
        <v>106671.37347108708</v>
      </c>
      <c r="DG167" s="142">
        <v>109468.65766330995</v>
      </c>
      <c r="DH167" s="142">
        <v>-2797.2841922228254</v>
      </c>
    </row>
    <row r="168" spans="2:112" x14ac:dyDescent="0.25">
      <c r="B168" s="140">
        <v>2019</v>
      </c>
      <c r="C168" s="140">
        <v>9</v>
      </c>
      <c r="D168" s="140" t="s">
        <v>663</v>
      </c>
      <c r="E168" s="147">
        <v>43709</v>
      </c>
      <c r="F168" s="142">
        <v>3803283.3608861091</v>
      </c>
      <c r="G168" s="142">
        <v>3702907.6858861092</v>
      </c>
      <c r="H168" s="142">
        <v>3422366.8053101599</v>
      </c>
      <c r="I168" s="142">
        <v>755197.7474706301</v>
      </c>
      <c r="J168" s="142">
        <v>120040.74158035999</v>
      </c>
      <c r="K168" s="142">
        <v>4044.6874250800006</v>
      </c>
      <c r="L168" s="142">
        <v>494982.35154905001</v>
      </c>
      <c r="M168" s="142">
        <v>136129.96691613999</v>
      </c>
      <c r="N168" s="142">
        <v>1328596.2663942198</v>
      </c>
      <c r="O168" s="142">
        <v>672278.96509400988</v>
      </c>
      <c r="P168" s="142">
        <v>7371.3824695600015</v>
      </c>
      <c r="Q168" s="142">
        <v>658922.4438817401</v>
      </c>
      <c r="R168" s="142">
        <v>280540.88057594997</v>
      </c>
      <c r="S168" s="142">
        <v>57215.724933570003</v>
      </c>
      <c r="T168" s="142">
        <v>64750.628751679993</v>
      </c>
      <c r="U168" s="142">
        <v>158574.52689069998</v>
      </c>
      <c r="V168" s="142">
        <v>100375.675</v>
      </c>
      <c r="W168" s="142">
        <v>5507799.3002610486</v>
      </c>
      <c r="X168" s="142">
        <v>5105375.4795094989</v>
      </c>
      <c r="Y168" s="142">
        <v>1743876.3758851895</v>
      </c>
      <c r="Z168" s="142">
        <v>1432514.3875229196</v>
      </c>
      <c r="AA168" s="142">
        <v>311361.98836227006</v>
      </c>
      <c r="AB168" s="142">
        <v>136501.96939317</v>
      </c>
      <c r="AC168" s="142">
        <v>2041731.4347734198</v>
      </c>
      <c r="AD168" s="142">
        <v>600856.59405297984</v>
      </c>
      <c r="AE168" s="142">
        <v>1421474.4158234</v>
      </c>
      <c r="AF168" s="142">
        <v>4279.6849180699983</v>
      </c>
      <c r="AG168" s="142">
        <v>15120.739978970001</v>
      </c>
      <c r="AH168" s="142">
        <v>1183265.6994577199</v>
      </c>
      <c r="AI168" s="142">
        <v>1002480.78603181</v>
      </c>
      <c r="AJ168" s="142">
        <v>180784.91342591</v>
      </c>
      <c r="AK168" s="142">
        <v>370976.77764627</v>
      </c>
      <c r="AL168" s="142">
        <v>29214.875182199998</v>
      </c>
      <c r="AM168" s="142">
        <v>341761.90246407001</v>
      </c>
      <c r="AN168" s="142">
        <v>11495.495777690001</v>
      </c>
      <c r="AO168" s="142">
        <v>238645.23794347001</v>
      </c>
      <c r="AP168" s="142">
        <v>0</v>
      </c>
      <c r="AQ168" s="142">
        <v>91621.168742909998</v>
      </c>
      <c r="AR168" s="142">
        <v>0</v>
      </c>
      <c r="AS168" s="142">
        <v>31447.043105280001</v>
      </c>
      <c r="AT168" s="142">
        <v>-521250.23991721962</v>
      </c>
      <c r="AU168" s="142">
        <v>-1402467.7936233897</v>
      </c>
      <c r="AV168" s="142">
        <v>-1704515.9393749395</v>
      </c>
      <c r="AW168" s="142">
        <v>-4.6789081204883196</v>
      </c>
      <c r="AX168" s="142">
        <v>-2.6949704857543111E-2</v>
      </c>
      <c r="AY168" s="142">
        <v>1704515.9124252347</v>
      </c>
      <c r="AZ168" s="142">
        <v>1675686.72430112</v>
      </c>
      <c r="BA168" s="142">
        <v>28829.188124114742</v>
      </c>
      <c r="BB168" s="142">
        <v>364297.80100000033</v>
      </c>
      <c r="BC168" s="142">
        <v>5071419</v>
      </c>
      <c r="BE168" s="150"/>
      <c r="BI168" s="140">
        <v>2019</v>
      </c>
      <c r="BJ168" s="140">
        <v>9</v>
      </c>
      <c r="BK168" s="140" t="s">
        <v>663</v>
      </c>
      <c r="BL168" s="147">
        <v>43709</v>
      </c>
      <c r="BM168" s="142">
        <v>465348.1408661087</v>
      </c>
      <c r="BN168" s="142">
        <v>465348.1408661087</v>
      </c>
      <c r="BO168" s="142">
        <v>449550.37827673974</v>
      </c>
      <c r="BP168" s="142">
        <v>82646.585846280097</v>
      </c>
      <c r="BQ168" s="142">
        <v>12822.92699398</v>
      </c>
      <c r="BR168" s="142">
        <v>477.63140921000058</v>
      </c>
      <c r="BS168" s="142">
        <v>53936.817549619998</v>
      </c>
      <c r="BT168" s="142">
        <v>15409.209893470004</v>
      </c>
      <c r="BU168" s="142">
        <v>208408.89774912992</v>
      </c>
      <c r="BV168" s="142">
        <v>95804.930385879939</v>
      </c>
      <c r="BW168" s="142">
        <v>-8245.1330749999997</v>
      </c>
      <c r="BX168" s="142">
        <v>61791.534871509997</v>
      </c>
      <c r="BY168" s="142">
        <v>15797.762589369959</v>
      </c>
      <c r="BZ168" s="142">
        <v>6468.1733199099981</v>
      </c>
      <c r="CA168" s="142">
        <v>2306.7074893600002</v>
      </c>
      <c r="CB168" s="142">
        <v>7022.8817800999968</v>
      </c>
      <c r="CC168" s="142">
        <v>0</v>
      </c>
      <c r="CD168" s="142">
        <v>682332.76024646778</v>
      </c>
      <c r="CE168" s="142">
        <v>660280.56430534832</v>
      </c>
      <c r="CF168" s="142">
        <v>181625.97021491942</v>
      </c>
      <c r="CG168" s="142">
        <v>149492.89367248956</v>
      </c>
      <c r="CH168" s="142">
        <v>32133.076542429975</v>
      </c>
      <c r="CI168" s="142">
        <v>15429.208003159991</v>
      </c>
      <c r="CJ168" s="142">
        <v>202354.4614606495</v>
      </c>
      <c r="CK168" s="142">
        <v>68326.321485199849</v>
      </c>
      <c r="CL168" s="142">
        <v>133890.0419603698</v>
      </c>
      <c r="CM168" s="142">
        <v>138.09801508000055</v>
      </c>
      <c r="CN168" s="142">
        <v>0</v>
      </c>
      <c r="CO168" s="142">
        <v>260870.92462662002</v>
      </c>
      <c r="CP168" s="142">
        <v>221384.70441101003</v>
      </c>
      <c r="CQ168" s="142">
        <v>39486.220215609996</v>
      </c>
      <c r="CR168" s="142">
        <v>22052.195941119979</v>
      </c>
      <c r="CS168" s="142">
        <v>3851.0706648199957</v>
      </c>
      <c r="CT168" s="142">
        <v>18201.125276300008</v>
      </c>
      <c r="CU168" s="142">
        <v>1602.8107904500012</v>
      </c>
      <c r="CV168" s="142">
        <v>15189.527671119984</v>
      </c>
      <c r="CW168" s="142">
        <v>0</v>
      </c>
      <c r="CX168" s="142">
        <v>1408.7868147300032</v>
      </c>
      <c r="CY168" s="142">
        <v>0</v>
      </c>
      <c r="CZ168" s="142">
        <v>0</v>
      </c>
      <c r="DA168" s="142">
        <v>43886.305246260948</v>
      </c>
      <c r="DB168" s="142">
        <v>-194932.42343923962</v>
      </c>
      <c r="DC168" s="142">
        <v>-216984.61938035907</v>
      </c>
      <c r="DD168" s="142">
        <v>-0.59562429085417001</v>
      </c>
      <c r="DE168" s="142">
        <v>-5.3734255488961935E-2</v>
      </c>
      <c r="DF168" s="142">
        <v>216984.56564610358</v>
      </c>
      <c r="DG168" s="142">
        <v>221657.7705530501</v>
      </c>
      <c r="DH168" s="142">
        <v>-4673.2049069465284</v>
      </c>
    </row>
    <row r="169" spans="2:112" x14ac:dyDescent="0.25">
      <c r="B169" s="140">
        <v>2019</v>
      </c>
      <c r="C169" s="140">
        <v>10</v>
      </c>
      <c r="D169" s="140" t="s">
        <v>664</v>
      </c>
      <c r="E169" s="147">
        <v>43739</v>
      </c>
      <c r="F169" s="142">
        <v>4237624.58203479</v>
      </c>
      <c r="G169" s="142">
        <v>4137248.9070347897</v>
      </c>
      <c r="H169" s="142">
        <v>3837178.3266032496</v>
      </c>
      <c r="I169" s="142">
        <v>854349.64624772989</v>
      </c>
      <c r="J169" s="142">
        <v>135580.13409591001</v>
      </c>
      <c r="K169" s="142">
        <v>4580.0345442400003</v>
      </c>
      <c r="L169" s="142">
        <v>559445.02145762998</v>
      </c>
      <c r="M169" s="142">
        <v>154744.45614994998</v>
      </c>
      <c r="N169" s="142">
        <v>1466362.9489720198</v>
      </c>
      <c r="O169" s="142">
        <v>767471.18328364985</v>
      </c>
      <c r="P169" s="142">
        <v>8356.9233365600012</v>
      </c>
      <c r="Q169" s="142">
        <v>740637.62476329016</v>
      </c>
      <c r="R169" s="142">
        <v>300070.58043153997</v>
      </c>
      <c r="S169" s="142">
        <v>64244.298573410008</v>
      </c>
      <c r="T169" s="142">
        <v>68530.758146429987</v>
      </c>
      <c r="U169" s="142">
        <v>167295.52371169999</v>
      </c>
      <c r="V169" s="142">
        <v>100375.675</v>
      </c>
      <c r="W169" s="142">
        <v>6231637.34402165</v>
      </c>
      <c r="X169" s="142">
        <v>5694130.4878626298</v>
      </c>
      <c r="Y169" s="142">
        <v>1944196.4481320698</v>
      </c>
      <c r="Z169" s="142">
        <v>1599825.1673757697</v>
      </c>
      <c r="AA169" s="142">
        <v>344371.28075629997</v>
      </c>
      <c r="AB169" s="142">
        <v>162311.28383122999</v>
      </c>
      <c r="AC169" s="142">
        <v>2292749.1484307302</v>
      </c>
      <c r="AD169" s="142">
        <v>667590.37212367007</v>
      </c>
      <c r="AE169" s="142">
        <v>1605006.5071287502</v>
      </c>
      <c r="AF169" s="142">
        <v>5031.5291993399987</v>
      </c>
      <c r="AG169" s="142">
        <v>15120.739978970001</v>
      </c>
      <c r="AH169" s="142">
        <v>1294873.6074686004</v>
      </c>
      <c r="AI169" s="142">
        <v>1088989.3888818203</v>
      </c>
      <c r="AJ169" s="142">
        <v>205884.21858678001</v>
      </c>
      <c r="AK169" s="142">
        <v>505600.29544649</v>
      </c>
      <c r="AL169" s="142">
        <v>35764.122940809997</v>
      </c>
      <c r="AM169" s="142">
        <v>469836.17250568001</v>
      </c>
      <c r="AN169" s="142">
        <v>13177.171546140002</v>
      </c>
      <c r="AO169" s="142">
        <v>337226.73221483</v>
      </c>
      <c r="AP169" s="142">
        <v>0</v>
      </c>
      <c r="AQ169" s="142">
        <v>119432.26874470999</v>
      </c>
      <c r="AR169" s="142">
        <v>0</v>
      </c>
      <c r="AS169" s="142">
        <v>31906.560712530001</v>
      </c>
      <c r="AT169" s="142">
        <v>-699139.15451825969</v>
      </c>
      <c r="AU169" s="142">
        <v>-1556881.5808278401</v>
      </c>
      <c r="AV169" s="142">
        <v>-1994012.7619868601</v>
      </c>
      <c r="AW169" s="142">
        <v>-5.4735789140458202</v>
      </c>
      <c r="AX169" s="142">
        <v>8.7736321613192558E-2</v>
      </c>
      <c r="AY169" s="142">
        <v>1994012.8497231817</v>
      </c>
      <c r="AZ169" s="142">
        <v>1751098.53097342</v>
      </c>
      <c r="BA169" s="142">
        <v>242914.31874976173</v>
      </c>
      <c r="BB169" s="142">
        <v>364297.80099999998</v>
      </c>
      <c r="BC169" s="142">
        <v>5075372</v>
      </c>
      <c r="BE169" s="150"/>
      <c r="BI169" s="140">
        <v>2019</v>
      </c>
      <c r="BJ169" s="140">
        <v>10</v>
      </c>
      <c r="BK169" s="140" t="s">
        <v>664</v>
      </c>
      <c r="BL169" s="147">
        <v>43739</v>
      </c>
      <c r="BM169" s="142">
        <v>434341.2211486809</v>
      </c>
      <c r="BN169" s="142">
        <v>434341.22114868043</v>
      </c>
      <c r="BO169" s="142">
        <v>414811.52129308973</v>
      </c>
      <c r="BP169" s="142">
        <v>99151.898777099792</v>
      </c>
      <c r="BQ169" s="142">
        <v>15539.392515550018</v>
      </c>
      <c r="BR169" s="142">
        <v>535.34711915999969</v>
      </c>
      <c r="BS169" s="142">
        <v>64462.669908579963</v>
      </c>
      <c r="BT169" s="142">
        <v>18614.489233809989</v>
      </c>
      <c r="BU169" s="142">
        <v>137766.68257780001</v>
      </c>
      <c r="BV169" s="142">
        <v>95192.218189639971</v>
      </c>
      <c r="BW169" s="142">
        <v>985.54086699999971</v>
      </c>
      <c r="BX169" s="142">
        <v>81715.18088155007</v>
      </c>
      <c r="BY169" s="142">
        <v>19529.699855590006</v>
      </c>
      <c r="BZ169" s="142">
        <v>7028.573639840004</v>
      </c>
      <c r="CA169" s="142">
        <v>3780.1293947499944</v>
      </c>
      <c r="CB169" s="142">
        <v>8720.9968210000079</v>
      </c>
      <c r="CC169" s="142">
        <v>0</v>
      </c>
      <c r="CD169" s="142">
        <v>723838.04376060143</v>
      </c>
      <c r="CE169" s="142">
        <v>588755.00835313089</v>
      </c>
      <c r="CF169" s="142">
        <v>200320.07224688027</v>
      </c>
      <c r="CG169" s="142">
        <v>167310.77985285013</v>
      </c>
      <c r="CH169" s="142">
        <v>33009.292394029908</v>
      </c>
      <c r="CI169" s="142">
        <v>25809.314438059984</v>
      </c>
      <c r="CJ169" s="142">
        <v>251017.71365731047</v>
      </c>
      <c r="CK169" s="142">
        <v>66733.778070690227</v>
      </c>
      <c r="CL169" s="142">
        <v>183532.09130535019</v>
      </c>
      <c r="CM169" s="142">
        <v>751.84428127000047</v>
      </c>
      <c r="CN169" s="142">
        <v>0</v>
      </c>
      <c r="CO169" s="142">
        <v>111607.90801088046</v>
      </c>
      <c r="CP169" s="142">
        <v>86508.602850010269</v>
      </c>
      <c r="CQ169" s="142">
        <v>25099.305160870019</v>
      </c>
      <c r="CR169" s="142">
        <v>134623.51780022</v>
      </c>
      <c r="CS169" s="142">
        <v>6549.2477586099994</v>
      </c>
      <c r="CT169" s="142">
        <v>128074.27004161</v>
      </c>
      <c r="CU169" s="142">
        <v>1681.6757684500008</v>
      </c>
      <c r="CV169" s="142">
        <v>98581.494271359988</v>
      </c>
      <c r="CW169" s="142">
        <v>0</v>
      </c>
      <c r="CX169" s="142">
        <v>27811.10000179999</v>
      </c>
      <c r="CY169" s="142">
        <v>0</v>
      </c>
      <c r="CZ169" s="142">
        <v>459.51760724999986</v>
      </c>
      <c r="DA169" s="142">
        <v>-177888.91460104007</v>
      </c>
      <c r="DB169" s="142">
        <v>-154413.78720445046</v>
      </c>
      <c r="DC169" s="142">
        <v>-289496.82261192054</v>
      </c>
      <c r="DD169" s="142">
        <v>-0.79467079355750059</v>
      </c>
      <c r="DE169" s="142">
        <v>0.11468602647073567</v>
      </c>
      <c r="DF169" s="142">
        <v>289496.93729794701</v>
      </c>
      <c r="DG169" s="142">
        <v>75411.806672299979</v>
      </c>
      <c r="DH169" s="142">
        <v>214085.130625647</v>
      </c>
    </row>
    <row r="170" spans="2:112" x14ac:dyDescent="0.25">
      <c r="B170" s="140">
        <v>2019</v>
      </c>
      <c r="C170" s="140">
        <v>11</v>
      </c>
      <c r="D170" s="140" t="s">
        <v>665</v>
      </c>
      <c r="E170" s="147">
        <v>43770</v>
      </c>
      <c r="F170" s="142">
        <v>4641531.2192175994</v>
      </c>
      <c r="G170" s="142">
        <v>4541155.5442175996</v>
      </c>
      <c r="H170" s="142">
        <v>4204748.5769829694</v>
      </c>
      <c r="I170" s="142">
        <v>960881.67298055999</v>
      </c>
      <c r="J170" s="142">
        <v>150983.11122859002</v>
      </c>
      <c r="K170" s="142">
        <v>5034.1973934899997</v>
      </c>
      <c r="L170" s="142">
        <v>622128.80239502003</v>
      </c>
      <c r="M170" s="142">
        <v>182735.56196345997</v>
      </c>
      <c r="N170" s="142">
        <v>1562206.9510355098</v>
      </c>
      <c r="O170" s="142">
        <v>856725.57025104982</v>
      </c>
      <c r="P170" s="142">
        <v>9177.5080493700007</v>
      </c>
      <c r="Q170" s="142">
        <v>824934.38271585014</v>
      </c>
      <c r="R170" s="142">
        <v>336406.96723463002</v>
      </c>
      <c r="S170" s="142">
        <v>70495.421548910002</v>
      </c>
      <c r="T170" s="142">
        <v>73393.737086639987</v>
      </c>
      <c r="U170" s="142">
        <v>192517.80859907999</v>
      </c>
      <c r="V170" s="142">
        <v>100375.675</v>
      </c>
      <c r="W170" s="142">
        <v>6802063.4992725393</v>
      </c>
      <c r="X170" s="142">
        <v>6210983.6731131691</v>
      </c>
      <c r="Y170" s="142">
        <v>2128250.7911696797</v>
      </c>
      <c r="Z170" s="142">
        <v>1748242.9856226495</v>
      </c>
      <c r="AA170" s="142">
        <v>380007.80554703006</v>
      </c>
      <c r="AB170" s="142">
        <v>185192.28345326998</v>
      </c>
      <c r="AC170" s="142">
        <v>2524657.8457588893</v>
      </c>
      <c r="AD170" s="142">
        <v>740995.73201191996</v>
      </c>
      <c r="AE170" s="142">
        <v>1762583.2404570198</v>
      </c>
      <c r="AF170" s="142">
        <v>5420.3646746800005</v>
      </c>
      <c r="AG170" s="142">
        <v>15658.508615270001</v>
      </c>
      <c r="AH170" s="142">
        <v>1372882.7527313305</v>
      </c>
      <c r="AI170" s="142">
        <v>1166935.6546190204</v>
      </c>
      <c r="AJ170" s="142">
        <v>205947.09811231002</v>
      </c>
      <c r="AK170" s="142">
        <v>559173.26544684009</v>
      </c>
      <c r="AL170" s="142">
        <v>43332.414659739996</v>
      </c>
      <c r="AM170" s="142">
        <v>515840.85078710003</v>
      </c>
      <c r="AN170" s="142">
        <v>14682.051106590001</v>
      </c>
      <c r="AO170" s="142">
        <v>372774.49602214003</v>
      </c>
      <c r="AP170" s="142">
        <v>0</v>
      </c>
      <c r="AQ170" s="142">
        <v>128384.30365836999</v>
      </c>
      <c r="AR170" s="142">
        <v>0</v>
      </c>
      <c r="AS170" s="142">
        <v>31906.560712530001</v>
      </c>
      <c r="AT170" s="142">
        <v>-787649.52732360922</v>
      </c>
      <c r="AU170" s="142">
        <v>-1669828.1288955696</v>
      </c>
      <c r="AV170" s="142">
        <v>-2160532.2800549399</v>
      </c>
      <c r="AW170" s="142">
        <v>-5.9306761504578498</v>
      </c>
      <c r="AX170" s="142">
        <v>1.0888821445405483E-2</v>
      </c>
      <c r="AY170" s="142">
        <v>2160532.2909437614</v>
      </c>
      <c r="AZ170" s="142">
        <v>1047517.431744396</v>
      </c>
      <c r="BA170" s="142">
        <v>1113014.8591993656</v>
      </c>
      <c r="BB170" s="142">
        <v>364297.80100000004</v>
      </c>
      <c r="BC170" s="142">
        <v>5080619</v>
      </c>
      <c r="BE170" s="150"/>
      <c r="BI170" s="140">
        <v>2019</v>
      </c>
      <c r="BJ170" s="140">
        <v>11</v>
      </c>
      <c r="BK170" s="140" t="s">
        <v>665</v>
      </c>
      <c r="BL170" s="147">
        <v>43770</v>
      </c>
      <c r="BM170" s="142">
        <v>403906.63718280941</v>
      </c>
      <c r="BN170" s="142">
        <v>403906.63718280988</v>
      </c>
      <c r="BO170" s="142">
        <v>367570.25037971977</v>
      </c>
      <c r="BP170" s="142">
        <v>106532.0267328301</v>
      </c>
      <c r="BQ170" s="142">
        <v>15402.977132680011</v>
      </c>
      <c r="BR170" s="142">
        <v>454.16284924999945</v>
      </c>
      <c r="BS170" s="142">
        <v>62683.780937390053</v>
      </c>
      <c r="BT170" s="142">
        <v>27991.105813509988</v>
      </c>
      <c r="BU170" s="142">
        <v>95844.002063489985</v>
      </c>
      <c r="BV170" s="142">
        <v>89254.386967399972</v>
      </c>
      <c r="BW170" s="142">
        <v>820.58471280999947</v>
      </c>
      <c r="BX170" s="142">
        <v>84296.757952559972</v>
      </c>
      <c r="BY170" s="142">
        <v>36336.386803090048</v>
      </c>
      <c r="BZ170" s="142">
        <v>6251.1229754999949</v>
      </c>
      <c r="CA170" s="142">
        <v>4862.9789402099996</v>
      </c>
      <c r="CB170" s="142">
        <v>25222.284887379996</v>
      </c>
      <c r="CC170" s="142">
        <v>0</v>
      </c>
      <c r="CD170" s="142">
        <v>570426.15525088925</v>
      </c>
      <c r="CE170" s="142">
        <v>516853.18525053933</v>
      </c>
      <c r="CF170" s="142">
        <v>184054.34303760994</v>
      </c>
      <c r="CG170" s="142">
        <v>148417.81824687985</v>
      </c>
      <c r="CH170" s="142">
        <v>35636.524790730095</v>
      </c>
      <c r="CI170" s="142">
        <v>22880.999622039992</v>
      </c>
      <c r="CJ170" s="142">
        <v>231908.69732815912</v>
      </c>
      <c r="CK170" s="142">
        <v>73405.359888249892</v>
      </c>
      <c r="CL170" s="142">
        <v>157576.73332826956</v>
      </c>
      <c r="CM170" s="142">
        <v>388.83547534000172</v>
      </c>
      <c r="CN170" s="142">
        <v>537.76863629999934</v>
      </c>
      <c r="CO170" s="142">
        <v>78009.145262730075</v>
      </c>
      <c r="CP170" s="142">
        <v>77946.265737200156</v>
      </c>
      <c r="CQ170" s="142">
        <v>62.879525530006504</v>
      </c>
      <c r="CR170" s="142">
        <v>53572.970000350091</v>
      </c>
      <c r="CS170" s="142">
        <v>7568.2917189299988</v>
      </c>
      <c r="CT170" s="142">
        <v>46004.678281420027</v>
      </c>
      <c r="CU170" s="142">
        <v>1504.8795604499992</v>
      </c>
      <c r="CV170" s="142">
        <v>35547.763807310024</v>
      </c>
      <c r="CW170" s="142">
        <v>0</v>
      </c>
      <c r="CX170" s="142">
        <v>8952.034913659998</v>
      </c>
      <c r="CY170" s="142">
        <v>0</v>
      </c>
      <c r="CZ170" s="142">
        <v>0</v>
      </c>
      <c r="DA170" s="142">
        <v>-88510.372805349529</v>
      </c>
      <c r="DB170" s="142">
        <v>-112946.54806772945</v>
      </c>
      <c r="DC170" s="142">
        <v>-166519.51806807984</v>
      </c>
      <c r="DD170" s="142">
        <v>-0.45709723641202959</v>
      </c>
      <c r="DE170" s="142">
        <v>-7.6847500167787075E-2</v>
      </c>
      <c r="DF170" s="142">
        <v>166519.44122057967</v>
      </c>
      <c r="DG170" s="142">
        <v>-703581.09922902402</v>
      </c>
      <c r="DH170" s="142">
        <v>870100.54044960393</v>
      </c>
    </row>
    <row r="171" spans="2:112" x14ac:dyDescent="0.25">
      <c r="B171" s="140">
        <v>2019</v>
      </c>
      <c r="C171" s="140">
        <v>12</v>
      </c>
      <c r="D171" s="140" t="s">
        <v>666</v>
      </c>
      <c r="E171" s="147">
        <v>43800</v>
      </c>
      <c r="F171" s="142">
        <v>5356148.4148547295</v>
      </c>
      <c r="G171" s="142">
        <v>5255772.7398547297</v>
      </c>
      <c r="H171" s="142">
        <v>4889568.7911710301</v>
      </c>
      <c r="I171" s="142">
        <v>1033132.73067916</v>
      </c>
      <c r="J171" s="142">
        <v>164224.01437465003</v>
      </c>
      <c r="K171" s="142">
        <v>5411.8859709999997</v>
      </c>
      <c r="L171" s="142">
        <v>676235.81942060997</v>
      </c>
      <c r="M171" s="142">
        <v>187261.01091289998</v>
      </c>
      <c r="N171" s="142">
        <v>1854865.3921940099</v>
      </c>
      <c r="O171" s="142">
        <v>958750.11857829988</v>
      </c>
      <c r="P171" s="142">
        <v>10190.937576370001</v>
      </c>
      <c r="Q171" s="142">
        <v>1032629.6121431901</v>
      </c>
      <c r="R171" s="142">
        <v>366203.94868369994</v>
      </c>
      <c r="S171" s="142">
        <v>77469.952449250006</v>
      </c>
      <c r="T171" s="142">
        <v>80250.157247509982</v>
      </c>
      <c r="U171" s="142">
        <v>208483.83898693998</v>
      </c>
      <c r="V171" s="142">
        <v>100375.675</v>
      </c>
      <c r="W171" s="142">
        <v>7880403.5847661709</v>
      </c>
      <c r="X171" s="142">
        <v>7129672.0126845706</v>
      </c>
      <c r="Y171" s="142">
        <v>2476572.69135678</v>
      </c>
      <c r="Z171" s="142">
        <v>2057916.55444863</v>
      </c>
      <c r="AA171" s="142">
        <v>418656.13690815005</v>
      </c>
      <c r="AB171" s="142">
        <v>232410.85556863999</v>
      </c>
      <c r="AC171" s="142">
        <v>2524657.8457588893</v>
      </c>
      <c r="AD171" s="142">
        <v>740995.73201191996</v>
      </c>
      <c r="AE171" s="142">
        <v>1762583.2404570198</v>
      </c>
      <c r="AF171" s="142">
        <v>5420.3646746800005</v>
      </c>
      <c r="AG171" s="142">
        <v>15658.508615270001</v>
      </c>
      <c r="AH171" s="142">
        <v>1517253.8600337598</v>
      </c>
      <c r="AI171" s="142">
        <v>1310014.3845654</v>
      </c>
      <c r="AJ171" s="142">
        <v>207239.47546836</v>
      </c>
      <c r="AK171" s="142">
        <v>718825.01136907004</v>
      </c>
      <c r="AL171" s="142">
        <v>60860.505657310001</v>
      </c>
      <c r="AM171" s="142">
        <v>657964.50571176002</v>
      </c>
      <c r="AN171" s="142">
        <v>20150.978144669996</v>
      </c>
      <c r="AO171" s="142">
        <v>501374.68620270002</v>
      </c>
      <c r="AP171" s="142">
        <v>156.38724956000001</v>
      </c>
      <c r="AQ171" s="142">
        <v>136282.45411483</v>
      </c>
      <c r="AR171" s="142">
        <v>0</v>
      </c>
      <c r="AS171" s="142">
        <v>31906.560712530001</v>
      </c>
      <c r="AT171" s="142">
        <v>-1007001.3098776815</v>
      </c>
      <c r="AU171" s="142">
        <v>-1873899.2728298409</v>
      </c>
      <c r="AV171" s="142">
        <v>-2524255.1699114414</v>
      </c>
      <c r="AW171" s="142">
        <v>-6.9577995924906197</v>
      </c>
      <c r="AX171" s="142">
        <v>2.2744927555322647E-3</v>
      </c>
      <c r="AY171" s="142">
        <v>2524255.1721859341</v>
      </c>
      <c r="AZ171" s="142">
        <v>1405665.4212793799</v>
      </c>
      <c r="BA171" s="142">
        <v>1118589.7509065543</v>
      </c>
      <c r="BB171" s="142">
        <v>362795.03833881725</v>
      </c>
      <c r="BC171" s="142">
        <v>5084116</v>
      </c>
      <c r="BE171" s="150"/>
      <c r="BI171" s="140">
        <v>2019</v>
      </c>
      <c r="BJ171" s="140">
        <v>12</v>
      </c>
      <c r="BK171" s="140" t="s">
        <v>666</v>
      </c>
      <c r="BL171" s="147">
        <v>43800</v>
      </c>
      <c r="BM171" s="142">
        <v>714617.19563713018</v>
      </c>
      <c r="BN171" s="142">
        <v>714617.19563713018</v>
      </c>
      <c r="BO171" s="142">
        <v>684820.21418806072</v>
      </c>
      <c r="BP171" s="142">
        <v>72251.057698599994</v>
      </c>
      <c r="BQ171" s="142">
        <v>13240.903146060009</v>
      </c>
      <c r="BR171" s="142">
        <v>377.68857750999996</v>
      </c>
      <c r="BS171" s="142">
        <v>54107.017025589943</v>
      </c>
      <c r="BT171" s="142">
        <v>4525.4489494400041</v>
      </c>
      <c r="BU171" s="142">
        <v>292658.44115850003</v>
      </c>
      <c r="BV171" s="142">
        <v>102024.54832725006</v>
      </c>
      <c r="BW171" s="142">
        <v>1013.4295270000002</v>
      </c>
      <c r="BX171" s="142">
        <v>207695.22942733997</v>
      </c>
      <c r="BY171" s="142">
        <v>29796.981449069921</v>
      </c>
      <c r="BZ171" s="142">
        <v>6974.5309003400034</v>
      </c>
      <c r="CA171" s="142">
        <v>6856.420160869995</v>
      </c>
      <c r="CB171" s="142">
        <v>15966.030387859995</v>
      </c>
      <c r="CC171" s="142">
        <v>0</v>
      </c>
      <c r="CD171" s="142">
        <v>1078340.0854936317</v>
      </c>
      <c r="CE171" s="142">
        <v>918688.33957140148</v>
      </c>
      <c r="CF171" s="142">
        <v>348321.90018710028</v>
      </c>
      <c r="CG171" s="142">
        <v>309673.56882598042</v>
      </c>
      <c r="CH171" s="142">
        <v>38648.331361119985</v>
      </c>
      <c r="CI171" s="142">
        <v>47218.572115370014</v>
      </c>
      <c r="CJ171" s="142">
        <v>0</v>
      </c>
      <c r="CK171" s="142">
        <v>0</v>
      </c>
      <c r="CL171" s="142">
        <v>0</v>
      </c>
      <c r="CM171" s="142">
        <v>0</v>
      </c>
      <c r="CN171" s="142">
        <v>0</v>
      </c>
      <c r="CO171" s="142">
        <v>144371.10730242939</v>
      </c>
      <c r="CP171" s="142">
        <v>143078.72994637955</v>
      </c>
      <c r="CQ171" s="142">
        <v>1292.3773560499831</v>
      </c>
      <c r="CR171" s="142">
        <v>159651.74592222995</v>
      </c>
      <c r="CS171" s="142">
        <v>17528.090997570005</v>
      </c>
      <c r="CT171" s="142">
        <v>142123.65492465999</v>
      </c>
      <c r="CU171" s="142">
        <v>5468.9270380799953</v>
      </c>
      <c r="CV171" s="142">
        <v>128600.19018055999</v>
      </c>
      <c r="CW171" s="142">
        <v>156.38724956000001</v>
      </c>
      <c r="CX171" s="142">
        <v>7898.1504564600182</v>
      </c>
      <c r="CY171" s="142">
        <v>0</v>
      </c>
      <c r="CZ171" s="142">
        <v>0</v>
      </c>
      <c r="DA171" s="142">
        <v>-219351.78255407233</v>
      </c>
      <c r="DB171" s="142">
        <v>-204071.1439342713</v>
      </c>
      <c r="DC171" s="142">
        <v>-363722.88985650148</v>
      </c>
      <c r="DD171" s="142">
        <v>-1.02712344203277</v>
      </c>
      <c r="DE171" s="142">
        <v>-8.6143286898732185E-3</v>
      </c>
      <c r="DF171" s="142">
        <v>363722.88124217279</v>
      </c>
      <c r="DG171" s="142">
        <v>358147.98953498388</v>
      </c>
      <c r="DH171" s="142">
        <v>5574.8917071886826</v>
      </c>
    </row>
    <row r="172" spans="2:112" x14ac:dyDescent="0.25">
      <c r="B172" s="140">
        <v>2020</v>
      </c>
      <c r="C172" s="140">
        <v>1</v>
      </c>
      <c r="D172" s="140" t="s">
        <v>667</v>
      </c>
      <c r="E172" s="147">
        <v>43831</v>
      </c>
      <c r="F172" s="142">
        <v>454164.5</v>
      </c>
      <c r="G172" s="142">
        <v>454164.5</v>
      </c>
      <c r="H172" s="142">
        <v>442684.4</v>
      </c>
      <c r="I172" s="142">
        <v>83956.6</v>
      </c>
      <c r="J172" s="142">
        <v>12559.4</v>
      </c>
      <c r="K172" s="142">
        <v>441.7</v>
      </c>
      <c r="L172" s="142">
        <v>56975.199999999997</v>
      </c>
      <c r="M172" s="142">
        <v>13980.3</v>
      </c>
      <c r="N172" s="142">
        <v>138632.1</v>
      </c>
      <c r="O172" s="142">
        <v>119171.4</v>
      </c>
      <c r="P172" s="142">
        <v>1462.3</v>
      </c>
      <c r="Q172" s="142">
        <v>99462.1</v>
      </c>
      <c r="R172" s="142">
        <v>11480.1</v>
      </c>
      <c r="S172" s="142">
        <v>7334</v>
      </c>
      <c r="T172" s="142">
        <v>3006.6</v>
      </c>
      <c r="U172" s="142">
        <v>1139.5</v>
      </c>
      <c r="V172" s="142">
        <v>0</v>
      </c>
      <c r="W172" s="142">
        <v>617831.30000000005</v>
      </c>
      <c r="X172" s="142">
        <v>610977.80000000005</v>
      </c>
      <c r="Y172" s="142">
        <v>312611.7</v>
      </c>
      <c r="Z172" s="142">
        <v>284361</v>
      </c>
      <c r="AA172" s="142">
        <v>28250.799999999999</v>
      </c>
      <c r="AB172" s="142">
        <v>3623.2</v>
      </c>
      <c r="AC172" s="142">
        <v>203286.7</v>
      </c>
      <c r="AD172" s="142">
        <v>138464.70000000001</v>
      </c>
      <c r="AE172" s="142">
        <v>63949.8</v>
      </c>
      <c r="AF172" s="142">
        <v>872.1</v>
      </c>
      <c r="AG172" s="142">
        <v>0</v>
      </c>
      <c r="AH172" s="142">
        <v>91456.2</v>
      </c>
      <c r="AI172" s="142">
        <v>72245.399999999994</v>
      </c>
      <c r="AJ172" s="142">
        <v>19210.8</v>
      </c>
      <c r="AK172" s="142">
        <v>6853.5</v>
      </c>
      <c r="AL172" s="142">
        <v>1524.8</v>
      </c>
      <c r="AM172" s="142">
        <v>5328.7</v>
      </c>
      <c r="AN172" s="142">
        <v>4227.8</v>
      </c>
      <c r="AO172" s="142">
        <v>1100.8</v>
      </c>
      <c r="AP172" s="142">
        <v>0</v>
      </c>
      <c r="AQ172" s="142">
        <v>0.1</v>
      </c>
      <c r="AR172" s="142">
        <v>0</v>
      </c>
      <c r="AS172" s="142">
        <v>0</v>
      </c>
      <c r="AT172" s="142">
        <v>-72210.600000000093</v>
      </c>
      <c r="AU172" s="142">
        <v>-156813.30000000005</v>
      </c>
      <c r="AV172" s="142">
        <v>-163666.80000000005</v>
      </c>
      <c r="AW172" s="142">
        <v>-0.42749962735777702</v>
      </c>
      <c r="AX172" s="142">
        <v>-0.1000000000349246</v>
      </c>
      <c r="AY172" s="142">
        <v>163666.70000000001</v>
      </c>
      <c r="AZ172" s="142">
        <v>165978.29999999999</v>
      </c>
      <c r="BA172" s="142">
        <v>-2311.6</v>
      </c>
      <c r="BB172" s="142">
        <v>382846.64950836624</v>
      </c>
      <c r="BC172" s="142">
        <v>5088437</v>
      </c>
      <c r="BE172" s="150"/>
      <c r="BI172" s="140">
        <v>2020</v>
      </c>
      <c r="BJ172" s="140">
        <v>1</v>
      </c>
      <c r="BK172" s="140" t="s">
        <v>667</v>
      </c>
      <c r="BL172" s="147">
        <v>43831</v>
      </c>
      <c r="BM172" s="142">
        <v>454164.5</v>
      </c>
      <c r="BN172" s="142">
        <v>454164.5</v>
      </c>
      <c r="BO172" s="142">
        <v>442684.4</v>
      </c>
      <c r="BP172" s="142">
        <v>83956.6</v>
      </c>
      <c r="BQ172" s="142">
        <v>12559.4</v>
      </c>
      <c r="BR172" s="142">
        <v>441.7</v>
      </c>
      <c r="BS172" s="142">
        <v>56975.199999999997</v>
      </c>
      <c r="BT172" s="142">
        <v>13980.3</v>
      </c>
      <c r="BU172" s="142">
        <v>138632.1</v>
      </c>
      <c r="BV172" s="142">
        <v>119171.4</v>
      </c>
      <c r="BW172" s="142">
        <v>1462.3</v>
      </c>
      <c r="BX172" s="142">
        <v>99462.1</v>
      </c>
      <c r="BY172" s="142">
        <v>11480.1</v>
      </c>
      <c r="BZ172" s="142">
        <v>7334</v>
      </c>
      <c r="CA172" s="142">
        <v>3006.6</v>
      </c>
      <c r="CB172" s="142">
        <v>1139.5</v>
      </c>
      <c r="CC172" s="142">
        <v>0</v>
      </c>
      <c r="CD172" s="142">
        <v>617831.30000000005</v>
      </c>
      <c r="CE172" s="142">
        <v>610977.80000000005</v>
      </c>
      <c r="CF172" s="142">
        <v>312611.7</v>
      </c>
      <c r="CG172" s="142">
        <v>284361</v>
      </c>
      <c r="CH172" s="142">
        <v>28250.799999999999</v>
      </c>
      <c r="CI172" s="142">
        <v>3623.2</v>
      </c>
      <c r="CJ172" s="142">
        <v>203286.7</v>
      </c>
      <c r="CK172" s="142">
        <v>138464.70000000001</v>
      </c>
      <c r="CL172" s="142">
        <v>63949.8</v>
      </c>
      <c r="CM172" s="142">
        <v>872.1</v>
      </c>
      <c r="CN172" s="142">
        <v>0</v>
      </c>
      <c r="CO172" s="142">
        <v>91456.2</v>
      </c>
      <c r="CP172" s="142">
        <v>72245.399999999994</v>
      </c>
      <c r="CQ172" s="142">
        <v>19210.8</v>
      </c>
      <c r="CR172" s="142">
        <v>6853.5</v>
      </c>
      <c r="CS172" s="142">
        <v>1524.8</v>
      </c>
      <c r="CT172" s="142">
        <v>5328.7</v>
      </c>
      <c r="CU172" s="142">
        <v>4227.8</v>
      </c>
      <c r="CV172" s="142">
        <v>1100.8</v>
      </c>
      <c r="CW172" s="142">
        <v>0</v>
      </c>
      <c r="CX172" s="142">
        <v>0.1</v>
      </c>
      <c r="CY172" s="142">
        <v>0</v>
      </c>
      <c r="CZ172" s="142">
        <v>0</v>
      </c>
      <c r="DA172" s="142">
        <v>-72210.600000000093</v>
      </c>
      <c r="DB172" s="142">
        <v>-156813.30000000005</v>
      </c>
      <c r="DC172" s="142">
        <v>-163666.80000000005</v>
      </c>
      <c r="DD172" s="142">
        <v>-0.42749962735777702</v>
      </c>
      <c r="DE172" s="142">
        <v>-0.1000000000349246</v>
      </c>
      <c r="DF172" s="142">
        <v>163666.70000000001</v>
      </c>
      <c r="DG172" s="142">
        <v>165978.29999999999</v>
      </c>
      <c r="DH172" s="142">
        <v>-2311.6</v>
      </c>
    </row>
    <row r="173" spans="2:112" x14ac:dyDescent="0.25">
      <c r="B173" s="140">
        <v>2020</v>
      </c>
      <c r="C173" s="140">
        <v>2</v>
      </c>
      <c r="D173" s="140" t="s">
        <v>668</v>
      </c>
      <c r="E173" s="147">
        <v>43862</v>
      </c>
      <c r="F173" s="142">
        <v>827404.09454844007</v>
      </c>
      <c r="G173" s="142">
        <v>827404.09454844007</v>
      </c>
      <c r="H173" s="142">
        <v>795259.61425370001</v>
      </c>
      <c r="I173" s="142">
        <v>166284.87265641001</v>
      </c>
      <c r="J173" s="142">
        <v>24044.923220199998</v>
      </c>
      <c r="K173" s="142">
        <v>901.49987511999996</v>
      </c>
      <c r="L173" s="142">
        <v>109147.50191299</v>
      </c>
      <c r="M173" s="142">
        <v>32190.947648100002</v>
      </c>
      <c r="N173" s="142">
        <v>232031.03504355001</v>
      </c>
      <c r="O173" s="142">
        <v>219620.08886001998</v>
      </c>
      <c r="P173" s="142">
        <v>1986.7656259999999</v>
      </c>
      <c r="Q173" s="142">
        <v>175336.85206771997</v>
      </c>
      <c r="R173" s="142">
        <v>32144.480294740002</v>
      </c>
      <c r="S173" s="142">
        <v>12833.586339519999</v>
      </c>
      <c r="T173" s="142">
        <v>5300.2096927299999</v>
      </c>
      <c r="U173" s="142">
        <v>14010.68426249</v>
      </c>
      <c r="V173" s="142">
        <v>0</v>
      </c>
      <c r="W173" s="142">
        <v>1188859.4374732501</v>
      </c>
      <c r="X173" s="142">
        <v>1163702.48004076</v>
      </c>
      <c r="Y173" s="142">
        <v>508558.25890553999</v>
      </c>
      <c r="Z173" s="142">
        <v>423099.77366711001</v>
      </c>
      <c r="AA173" s="142">
        <v>85458.485238429974</v>
      </c>
      <c r="AB173" s="142">
        <v>12243.259286030001</v>
      </c>
      <c r="AC173" s="142">
        <v>378201.64213509997</v>
      </c>
      <c r="AD173" s="142">
        <v>131995.99036067</v>
      </c>
      <c r="AE173" s="142">
        <v>244684.76434788998</v>
      </c>
      <c r="AF173" s="142">
        <v>1520.8874265400002</v>
      </c>
      <c r="AG173" s="142">
        <v>0</v>
      </c>
      <c r="AH173" s="142">
        <v>264699.31971409003</v>
      </c>
      <c r="AI173" s="142">
        <v>229397.53726006002</v>
      </c>
      <c r="AJ173" s="142">
        <v>35301.782454029999</v>
      </c>
      <c r="AK173" s="142">
        <v>25156.957432489999</v>
      </c>
      <c r="AL173" s="142">
        <v>3719.3939597599997</v>
      </c>
      <c r="AM173" s="142">
        <v>21437.563472729998</v>
      </c>
      <c r="AN173" s="142">
        <v>2202.8368564500001</v>
      </c>
      <c r="AO173" s="142">
        <v>19145.904348739998</v>
      </c>
      <c r="AP173" s="142">
        <v>0</v>
      </c>
      <c r="AQ173" s="142">
        <v>88.822267539999999</v>
      </c>
      <c r="AR173" s="142">
        <v>0</v>
      </c>
      <c r="AS173" s="142">
        <v>0</v>
      </c>
      <c r="AT173" s="142">
        <v>-96756.023210719926</v>
      </c>
      <c r="AU173" s="142">
        <v>-336298.38549231994</v>
      </c>
      <c r="AV173" s="142">
        <v>-361455.34292481001</v>
      </c>
      <c r="AW173" s="142">
        <v>-0.25272797796812302</v>
      </c>
      <c r="AX173" s="142">
        <v>-7.4796469183638692E-2</v>
      </c>
      <c r="AY173" s="142">
        <v>361455.26812834083</v>
      </c>
      <c r="AZ173" s="142">
        <v>367994.57999174204</v>
      </c>
      <c r="BA173" s="142">
        <v>-6539.3118634011989</v>
      </c>
      <c r="BB173" s="142">
        <v>1430214.9917505411</v>
      </c>
      <c r="BC173" s="142">
        <v>5093925</v>
      </c>
      <c r="BE173" s="150"/>
      <c r="BI173" s="140">
        <v>2020</v>
      </c>
      <c r="BJ173" s="140">
        <v>2</v>
      </c>
      <c r="BK173" s="140" t="s">
        <v>668</v>
      </c>
      <c r="BL173" s="147">
        <v>43862</v>
      </c>
      <c r="BM173" s="142">
        <v>373239.59454844007</v>
      </c>
      <c r="BN173" s="142">
        <v>373239.59454844007</v>
      </c>
      <c r="BO173" s="142">
        <v>352575.21425369999</v>
      </c>
      <c r="BP173" s="142">
        <v>82328.272656410001</v>
      </c>
      <c r="BQ173" s="142">
        <v>11485.523220199999</v>
      </c>
      <c r="BR173" s="142">
        <v>459.79987511999997</v>
      </c>
      <c r="BS173" s="142">
        <v>52172.301912990006</v>
      </c>
      <c r="BT173" s="142">
        <v>18210.647648100003</v>
      </c>
      <c r="BU173" s="142">
        <v>93398.935043550009</v>
      </c>
      <c r="BV173" s="142">
        <v>100448.68886001999</v>
      </c>
      <c r="BW173" s="142">
        <v>524.46562599999993</v>
      </c>
      <c r="BX173" s="142">
        <v>75874.752067719965</v>
      </c>
      <c r="BY173" s="142">
        <v>20664.380294740004</v>
      </c>
      <c r="BZ173" s="142">
        <v>5499.5863395199995</v>
      </c>
      <c r="CA173" s="142">
        <v>2293.60969273</v>
      </c>
      <c r="CB173" s="142">
        <v>12871.18426249</v>
      </c>
      <c r="CC173" s="142">
        <v>0</v>
      </c>
      <c r="CD173" s="142">
        <v>571028.13747325004</v>
      </c>
      <c r="CE173" s="142">
        <v>552724.68004075997</v>
      </c>
      <c r="CF173" s="142">
        <v>195946.55890553998</v>
      </c>
      <c r="CG173" s="142">
        <v>138738.77366711001</v>
      </c>
      <c r="CH173" s="142">
        <v>57207.685238429971</v>
      </c>
      <c r="CI173" s="142">
        <v>8620.0592860300021</v>
      </c>
      <c r="CJ173" s="142">
        <v>174914.94213509996</v>
      </c>
      <c r="CK173" s="142">
        <v>-6468.7096393300162</v>
      </c>
      <c r="CL173" s="142">
        <v>180734.96434789</v>
      </c>
      <c r="CM173" s="142">
        <v>648.78742654000018</v>
      </c>
      <c r="CN173" s="142">
        <v>0</v>
      </c>
      <c r="CO173" s="142">
        <v>173243.11971409002</v>
      </c>
      <c r="CP173" s="142">
        <v>157152.13726006003</v>
      </c>
      <c r="CQ173" s="142">
        <v>16090.98245403</v>
      </c>
      <c r="CR173" s="142">
        <v>18303.457432489999</v>
      </c>
      <c r="CS173" s="142">
        <v>2194.59395976</v>
      </c>
      <c r="CT173" s="142">
        <v>16108.863472729998</v>
      </c>
      <c r="CU173" s="142">
        <v>-2024.96314355</v>
      </c>
      <c r="CV173" s="142">
        <v>18045.104348739998</v>
      </c>
      <c r="CW173" s="142">
        <v>0</v>
      </c>
      <c r="CX173" s="142">
        <v>88.722267540000004</v>
      </c>
      <c r="CY173" s="142">
        <v>0</v>
      </c>
      <c r="CZ173" s="142">
        <v>0</v>
      </c>
      <c r="DA173" s="142">
        <v>-24545.423210719833</v>
      </c>
      <c r="DB173" s="142">
        <v>-179485.08549231989</v>
      </c>
      <c r="DC173" s="142">
        <v>-197788.54292480997</v>
      </c>
      <c r="DD173" s="142">
        <v>0.174771649389654</v>
      </c>
      <c r="DE173" s="142">
        <v>2.5203530851285905E-2</v>
      </c>
      <c r="DF173" s="142">
        <v>197788.56812834082</v>
      </c>
      <c r="DG173" s="142">
        <v>202016.27999174205</v>
      </c>
      <c r="DH173" s="142">
        <v>-4227.7118634011986</v>
      </c>
    </row>
    <row r="174" spans="2:112" x14ac:dyDescent="0.25">
      <c r="B174" s="140">
        <v>2020</v>
      </c>
      <c r="C174" s="140">
        <v>3</v>
      </c>
      <c r="D174" s="140" t="s">
        <v>669</v>
      </c>
      <c r="E174" s="147">
        <v>43891</v>
      </c>
      <c r="F174" s="142">
        <v>1366572.2124774801</v>
      </c>
      <c r="G174" s="142">
        <v>1366572.2124774801</v>
      </c>
      <c r="H174" s="142">
        <v>1291680.0698369201</v>
      </c>
      <c r="I174" s="142">
        <v>242371.48168673</v>
      </c>
      <c r="J174" s="142">
        <v>35143.357955150001</v>
      </c>
      <c r="K174" s="142">
        <v>1337.60539509</v>
      </c>
      <c r="L174" s="142">
        <v>160208.36805028</v>
      </c>
      <c r="M174" s="142">
        <v>45682.150286210002</v>
      </c>
      <c r="N174" s="142">
        <v>479242.53329942003</v>
      </c>
      <c r="O174" s="142">
        <v>315443.78666541999</v>
      </c>
      <c r="P174" s="142">
        <v>2816.2113849999996</v>
      </c>
      <c r="Q174" s="142">
        <v>251806.05680034996</v>
      </c>
      <c r="R174" s="142">
        <v>74892.142640559992</v>
      </c>
      <c r="S174" s="142">
        <v>18592.967902509998</v>
      </c>
      <c r="T174" s="142">
        <v>20398.12778332</v>
      </c>
      <c r="U174" s="142">
        <v>35901.046954730002</v>
      </c>
      <c r="V174" s="142">
        <v>0</v>
      </c>
      <c r="W174" s="142">
        <v>1924855.4696839799</v>
      </c>
      <c r="X174" s="142">
        <v>1842718.5897065499</v>
      </c>
      <c r="Y174" s="142">
        <v>692053.22088216001</v>
      </c>
      <c r="Z174" s="142">
        <v>570354.55945142999</v>
      </c>
      <c r="AA174" s="142">
        <v>121698.66143073</v>
      </c>
      <c r="AB174" s="142">
        <v>30588.092438489999</v>
      </c>
      <c r="AC174" s="142">
        <v>608498.36249130999</v>
      </c>
      <c r="AD174" s="142">
        <v>201132.68470923998</v>
      </c>
      <c r="AE174" s="142">
        <v>405490.18466502998</v>
      </c>
      <c r="AF174" s="142">
        <v>1875.4931170399993</v>
      </c>
      <c r="AG174" s="142">
        <v>0</v>
      </c>
      <c r="AH174" s="142">
        <v>511578.91389458993</v>
      </c>
      <c r="AI174" s="142">
        <v>445057.73688130995</v>
      </c>
      <c r="AJ174" s="142">
        <v>66521.177013280001</v>
      </c>
      <c r="AK174" s="142">
        <v>82136.879977429999</v>
      </c>
      <c r="AL174" s="142">
        <v>7954.9677647199996</v>
      </c>
      <c r="AM174" s="142">
        <v>74181.912212709998</v>
      </c>
      <c r="AN174" s="142">
        <v>3309.4503304700002</v>
      </c>
      <c r="AO174" s="142">
        <v>69284.246805899995</v>
      </c>
      <c r="AP174" s="142">
        <v>0</v>
      </c>
      <c r="AQ174" s="142">
        <v>1588.21507634</v>
      </c>
      <c r="AR174" s="142">
        <v>0</v>
      </c>
      <c r="AS174" s="142">
        <v>0</v>
      </c>
      <c r="AT174" s="142">
        <v>-46704.343311909819</v>
      </c>
      <c r="AU174" s="142">
        <v>-476146.37722906983</v>
      </c>
      <c r="AV174" s="142">
        <v>-558283.25720649981</v>
      </c>
      <c r="AW174" s="142">
        <v>-1.45824305345803</v>
      </c>
      <c r="AX174" s="142">
        <v>7.0321972947567701E-2</v>
      </c>
      <c r="AY174" s="142">
        <v>558283.32752847276</v>
      </c>
      <c r="AZ174" s="142">
        <v>570045.09276268992</v>
      </c>
      <c r="BA174" s="142">
        <v>-11761.765234217124</v>
      </c>
      <c r="BB174" s="142">
        <v>382846.50551401917</v>
      </c>
      <c r="BC174" s="142">
        <v>5098335</v>
      </c>
      <c r="BE174" s="150"/>
      <c r="BI174" s="140">
        <v>2020</v>
      </c>
      <c r="BJ174" s="140">
        <v>3</v>
      </c>
      <c r="BK174" s="140" t="s">
        <v>669</v>
      </c>
      <c r="BL174" s="147">
        <v>43891</v>
      </c>
      <c r="BM174" s="142">
        <v>539168.11792903999</v>
      </c>
      <c r="BN174" s="142">
        <v>539168.11792903999</v>
      </c>
      <c r="BO174" s="142">
        <v>496420.45558322011</v>
      </c>
      <c r="BP174" s="142">
        <v>76086.609030319989</v>
      </c>
      <c r="BQ174" s="142">
        <v>11098.434734950002</v>
      </c>
      <c r="BR174" s="142">
        <v>436.10551997000005</v>
      </c>
      <c r="BS174" s="142">
        <v>51060.866137289995</v>
      </c>
      <c r="BT174" s="142">
        <v>13491.20263811</v>
      </c>
      <c r="BU174" s="142">
        <v>247211.49825587001</v>
      </c>
      <c r="BV174" s="142">
        <v>95823.697805400006</v>
      </c>
      <c r="BW174" s="142">
        <v>829.44575899999973</v>
      </c>
      <c r="BX174" s="142">
        <v>76469.204732629994</v>
      </c>
      <c r="BY174" s="142">
        <v>42747.66234581999</v>
      </c>
      <c r="BZ174" s="142">
        <v>5759.3815629899982</v>
      </c>
      <c r="CA174" s="142">
        <v>15097.918090589999</v>
      </c>
      <c r="CB174" s="142">
        <v>21890.36269224</v>
      </c>
      <c r="CC174" s="142">
        <v>0</v>
      </c>
      <c r="CD174" s="142">
        <v>735996.03221072978</v>
      </c>
      <c r="CE174" s="142">
        <v>679016.10966578987</v>
      </c>
      <c r="CF174" s="142">
        <v>183494.96197662002</v>
      </c>
      <c r="CG174" s="142">
        <v>147254.78578431997</v>
      </c>
      <c r="CH174" s="142">
        <v>36240.17619230003</v>
      </c>
      <c r="CI174" s="142">
        <v>18344.83315246</v>
      </c>
      <c r="CJ174" s="142">
        <v>230296.72035621002</v>
      </c>
      <c r="CK174" s="142">
        <v>69136.694348569989</v>
      </c>
      <c r="CL174" s="142">
        <v>160805.42031714</v>
      </c>
      <c r="CM174" s="142">
        <v>354.60569049999913</v>
      </c>
      <c r="CN174" s="142">
        <v>0</v>
      </c>
      <c r="CO174" s="142">
        <v>246879.5941804999</v>
      </c>
      <c r="CP174" s="142">
        <v>215660.19962124992</v>
      </c>
      <c r="CQ174" s="142">
        <v>31219.394559250002</v>
      </c>
      <c r="CR174" s="142">
        <v>56979.922544939996</v>
      </c>
      <c r="CS174" s="142">
        <v>4235.5738049600004</v>
      </c>
      <c r="CT174" s="142">
        <v>52744.34873998</v>
      </c>
      <c r="CU174" s="142">
        <v>1106.61347402</v>
      </c>
      <c r="CV174" s="142">
        <v>50138.342457159997</v>
      </c>
      <c r="CW174" s="142">
        <v>0</v>
      </c>
      <c r="CX174" s="142">
        <v>1499.3928088</v>
      </c>
      <c r="CY174" s="142">
        <v>0</v>
      </c>
      <c r="CZ174" s="142">
        <v>0</v>
      </c>
      <c r="DA174" s="142">
        <v>50051.679898810107</v>
      </c>
      <c r="DB174" s="142">
        <v>-139847.99173674989</v>
      </c>
      <c r="DC174" s="142">
        <v>-196827.91428168979</v>
      </c>
      <c r="DD174" s="142">
        <v>-1.2055150754899069</v>
      </c>
      <c r="DE174" s="142">
        <v>0.14511844213120639</v>
      </c>
      <c r="DF174" s="142">
        <v>196828.05940013193</v>
      </c>
      <c r="DG174" s="142">
        <v>202050.51277094788</v>
      </c>
      <c r="DH174" s="142">
        <v>-5222.4533708159252</v>
      </c>
    </row>
    <row r="175" spans="2:112" x14ac:dyDescent="0.25">
      <c r="B175" s="140">
        <v>2020</v>
      </c>
      <c r="C175" s="140">
        <v>4</v>
      </c>
      <c r="D175" s="140" t="s">
        <v>670</v>
      </c>
      <c r="E175" s="147">
        <v>43922</v>
      </c>
      <c r="F175" s="142">
        <v>1672912.6706890999</v>
      </c>
      <c r="G175" s="142">
        <v>1672912.6706890999</v>
      </c>
      <c r="H175" s="142">
        <v>1558792.85371702</v>
      </c>
      <c r="I175" s="142">
        <v>281565.93500178005</v>
      </c>
      <c r="J175" s="142">
        <v>41322.192370140001</v>
      </c>
      <c r="K175" s="142">
        <v>1831.9748668300001</v>
      </c>
      <c r="L175" s="142">
        <v>188500.16212413</v>
      </c>
      <c r="M175" s="142">
        <v>49911.605640680005</v>
      </c>
      <c r="N175" s="142">
        <v>601264.33558479999</v>
      </c>
      <c r="O175" s="142">
        <v>362769.69716306997</v>
      </c>
      <c r="P175" s="142">
        <v>2840.8571939999997</v>
      </c>
      <c r="Q175" s="142">
        <v>310352.02877336997</v>
      </c>
      <c r="R175" s="142">
        <v>114119.81697208001</v>
      </c>
      <c r="S175" s="142">
        <v>24819.483083319999</v>
      </c>
      <c r="T175" s="142">
        <v>26076.774868690001</v>
      </c>
      <c r="U175" s="142">
        <v>63223.559020070003</v>
      </c>
      <c r="V175" s="142">
        <v>0</v>
      </c>
      <c r="W175" s="142">
        <v>2459264.9413879598</v>
      </c>
      <c r="X175" s="142">
        <v>2354901.1193761299</v>
      </c>
      <c r="Y175" s="142">
        <v>872607.54513544997</v>
      </c>
      <c r="Z175" s="142">
        <v>719402.36194881995</v>
      </c>
      <c r="AA175" s="142">
        <v>153205.18318662999</v>
      </c>
      <c r="AB175" s="142">
        <v>48549.706560219987</v>
      </c>
      <c r="AC175" s="142">
        <v>816356.86396380002</v>
      </c>
      <c r="AD175" s="142">
        <v>276410.85978583002</v>
      </c>
      <c r="AE175" s="142">
        <v>537884.70456759003</v>
      </c>
      <c r="AF175" s="142">
        <v>2061.2996103800001</v>
      </c>
      <c r="AG175" s="142">
        <v>0</v>
      </c>
      <c r="AH175" s="142">
        <v>617387.00371665996</v>
      </c>
      <c r="AI175" s="142">
        <v>507896.22778880998</v>
      </c>
      <c r="AJ175" s="142">
        <v>109490.77592784999</v>
      </c>
      <c r="AK175" s="142">
        <v>104363.82201182999</v>
      </c>
      <c r="AL175" s="142">
        <v>11921.524935579999</v>
      </c>
      <c r="AM175" s="142">
        <v>92442.29707624999</v>
      </c>
      <c r="AN175" s="142">
        <v>4410.2193734700004</v>
      </c>
      <c r="AO175" s="142">
        <v>83928.265916609991</v>
      </c>
      <c r="AP175" s="142">
        <v>0</v>
      </c>
      <c r="AQ175" s="142">
        <v>4103.8117861700002</v>
      </c>
      <c r="AR175" s="142">
        <v>0</v>
      </c>
      <c r="AS175" s="142">
        <v>0</v>
      </c>
      <c r="AT175" s="142">
        <v>-168965.26698219986</v>
      </c>
      <c r="AU175" s="142">
        <v>-681988.44868703</v>
      </c>
      <c r="AV175" s="142">
        <v>-786352.27069885982</v>
      </c>
      <c r="AW175" s="142">
        <v>-2.2127846482350901</v>
      </c>
      <c r="AX175" s="142">
        <v>2.9338184278458357E-2</v>
      </c>
      <c r="AY175" s="142">
        <v>786352.3000370441</v>
      </c>
      <c r="AZ175" s="142">
        <v>517378.579679702</v>
      </c>
      <c r="BA175" s="142">
        <v>268973.7203573421</v>
      </c>
      <c r="BB175" s="142">
        <v>355367.73599999974</v>
      </c>
      <c r="BC175" s="142">
        <v>5101953</v>
      </c>
      <c r="BE175" s="150"/>
      <c r="BI175" s="140">
        <v>2020</v>
      </c>
      <c r="BJ175" s="140">
        <v>4</v>
      </c>
      <c r="BK175" s="140" t="s">
        <v>670</v>
      </c>
      <c r="BL175" s="147">
        <v>43922</v>
      </c>
      <c r="BM175" s="142">
        <v>306340.45821161987</v>
      </c>
      <c r="BN175" s="142">
        <v>306340.45821161987</v>
      </c>
      <c r="BO175" s="142">
        <v>267112.78388009989</v>
      </c>
      <c r="BP175" s="142">
        <v>39194.45331505005</v>
      </c>
      <c r="BQ175" s="142">
        <v>6178.8344149900004</v>
      </c>
      <c r="BR175" s="142">
        <v>494.36947174000011</v>
      </c>
      <c r="BS175" s="142">
        <v>28291.794073850004</v>
      </c>
      <c r="BT175" s="142">
        <v>4229.4553544700029</v>
      </c>
      <c r="BU175" s="142">
        <v>122021.80228537996</v>
      </c>
      <c r="BV175" s="142">
        <v>47325.91049764998</v>
      </c>
      <c r="BW175" s="142">
        <v>24.645809000000099</v>
      </c>
      <c r="BX175" s="142">
        <v>58545.971973020001</v>
      </c>
      <c r="BY175" s="142">
        <v>39227.674331520015</v>
      </c>
      <c r="BZ175" s="142">
        <v>6226.5151808100018</v>
      </c>
      <c r="CA175" s="142">
        <v>5678.6470853700012</v>
      </c>
      <c r="CB175" s="142">
        <v>27322.512065340001</v>
      </c>
      <c r="CC175" s="142">
        <v>0</v>
      </c>
      <c r="CD175" s="142">
        <v>534409.47170397989</v>
      </c>
      <c r="CE175" s="142">
        <v>512182.52966958005</v>
      </c>
      <c r="CF175" s="142">
        <v>180554.32425328996</v>
      </c>
      <c r="CG175" s="142">
        <v>149047.80249738996</v>
      </c>
      <c r="CH175" s="142">
        <v>31506.521755899987</v>
      </c>
      <c r="CI175" s="142">
        <v>17961.614121729988</v>
      </c>
      <c r="CJ175" s="142">
        <v>207858.50147249002</v>
      </c>
      <c r="CK175" s="142">
        <v>75278.175076590036</v>
      </c>
      <c r="CL175" s="142">
        <v>132394.51990256005</v>
      </c>
      <c r="CM175" s="142">
        <v>185.80649334000077</v>
      </c>
      <c r="CN175" s="142">
        <v>0</v>
      </c>
      <c r="CO175" s="142">
        <v>105808.08982207003</v>
      </c>
      <c r="CP175" s="142">
        <v>62838.490907500032</v>
      </c>
      <c r="CQ175" s="142">
        <v>42969.598914569986</v>
      </c>
      <c r="CR175" s="142">
        <v>22226.942034399995</v>
      </c>
      <c r="CS175" s="142">
        <v>3966.5571708599991</v>
      </c>
      <c r="CT175" s="142">
        <v>18260.384863539992</v>
      </c>
      <c r="CU175" s="142">
        <v>1100.7690430000002</v>
      </c>
      <c r="CV175" s="142">
        <v>14644.019110709996</v>
      </c>
      <c r="CW175" s="142">
        <v>0</v>
      </c>
      <c r="CX175" s="142">
        <v>2515.5967098300002</v>
      </c>
      <c r="CY175" s="142">
        <v>0</v>
      </c>
      <c r="CZ175" s="142">
        <v>0</v>
      </c>
      <c r="DA175" s="142">
        <v>-122260.92367029004</v>
      </c>
      <c r="DB175" s="142">
        <v>-205842.07145796018</v>
      </c>
      <c r="DC175" s="142">
        <v>-228069.01349236001</v>
      </c>
      <c r="DD175" s="142">
        <v>-0.75454159477706018</v>
      </c>
      <c r="DE175" s="142">
        <v>-4.0983788669109344E-2</v>
      </c>
      <c r="DF175" s="142">
        <v>228068.97250857134</v>
      </c>
      <c r="DG175" s="142">
        <v>-52666.51308298792</v>
      </c>
      <c r="DH175" s="142">
        <v>280735.48559155921</v>
      </c>
    </row>
    <row r="176" spans="2:112" x14ac:dyDescent="0.25">
      <c r="B176" s="140">
        <v>2020</v>
      </c>
      <c r="C176" s="140">
        <v>5</v>
      </c>
      <c r="D176" s="140" t="s">
        <v>671</v>
      </c>
      <c r="E176" s="147">
        <v>43952</v>
      </c>
      <c r="F176" s="142">
        <v>1998855.8750372198</v>
      </c>
      <c r="G176" s="142">
        <v>1923855.8750372198</v>
      </c>
      <c r="H176" s="142">
        <v>1772648.65948064</v>
      </c>
      <c r="I176" s="142">
        <v>314428.24426519003</v>
      </c>
      <c r="J176" s="142">
        <v>46748.607115389997</v>
      </c>
      <c r="K176" s="142">
        <v>2243.5826439500001</v>
      </c>
      <c r="L176" s="142">
        <v>212109.55178053002</v>
      </c>
      <c r="M176" s="142">
        <v>53326.502725320002</v>
      </c>
      <c r="N176" s="142">
        <v>691678.64481238998</v>
      </c>
      <c r="O176" s="142">
        <v>412197.48331866995</v>
      </c>
      <c r="P176" s="142">
        <v>2884.3870099999999</v>
      </c>
      <c r="Q176" s="142">
        <v>351459.90007438994</v>
      </c>
      <c r="R176" s="142">
        <v>151207.21555657999</v>
      </c>
      <c r="S176" s="142">
        <v>30690.185643680001</v>
      </c>
      <c r="T176" s="142">
        <v>27853.758021690002</v>
      </c>
      <c r="U176" s="142">
        <v>92663.271891209995</v>
      </c>
      <c r="V176" s="142">
        <v>75000</v>
      </c>
      <c r="W176" s="142">
        <v>3048274.9589616302</v>
      </c>
      <c r="X176" s="142">
        <v>2905215.9169330401</v>
      </c>
      <c r="Y176" s="142">
        <v>1051948.8833182901</v>
      </c>
      <c r="Z176" s="142">
        <v>865945.83322118013</v>
      </c>
      <c r="AA176" s="142">
        <v>186003.05009711001</v>
      </c>
      <c r="AB176" s="142">
        <v>67342.725210730001</v>
      </c>
      <c r="AC176" s="142">
        <v>1096635.6700184301</v>
      </c>
      <c r="AD176" s="142">
        <v>357238.45657687</v>
      </c>
      <c r="AE176" s="142">
        <v>705523.54669559014</v>
      </c>
      <c r="AF176" s="142">
        <v>2482.7917459699997</v>
      </c>
      <c r="AG176" s="142">
        <v>31390.875</v>
      </c>
      <c r="AH176" s="142">
        <v>689288.63838559005</v>
      </c>
      <c r="AI176" s="142">
        <v>579723.21574582008</v>
      </c>
      <c r="AJ176" s="142">
        <v>109565.42263977</v>
      </c>
      <c r="AK176" s="142">
        <v>143059.04202858999</v>
      </c>
      <c r="AL176" s="142">
        <v>15494.453375359999</v>
      </c>
      <c r="AM176" s="142">
        <v>127564.58865322998</v>
      </c>
      <c r="AN176" s="142">
        <v>5510.9884164699997</v>
      </c>
      <c r="AO176" s="142">
        <v>117798.36634371997</v>
      </c>
      <c r="AP176" s="142">
        <v>0</v>
      </c>
      <c r="AQ176" s="142">
        <v>4255.2338930400001</v>
      </c>
      <c r="AR176" s="142">
        <v>0</v>
      </c>
      <c r="AS176" s="142">
        <v>0</v>
      </c>
      <c r="AT176" s="142">
        <v>-360130.44553882023</v>
      </c>
      <c r="AU176" s="142">
        <v>-981360.04189582029</v>
      </c>
      <c r="AV176" s="142">
        <v>-1049419.0839244104</v>
      </c>
      <c r="AW176" s="142">
        <v>-2.9530511006334299</v>
      </c>
      <c r="AX176" s="142">
        <v>1.030242070555687E-2</v>
      </c>
      <c r="AY176" s="142">
        <v>1049419.0942268311</v>
      </c>
      <c r="AZ176" s="142">
        <v>618952.37036406901</v>
      </c>
      <c r="BA176" s="142">
        <v>430466.7238627621</v>
      </c>
      <c r="BB176" s="142">
        <v>355367.73600000009</v>
      </c>
      <c r="BC176" s="142">
        <v>5106391</v>
      </c>
      <c r="BE176" s="150"/>
      <c r="BI176" s="140">
        <v>2020</v>
      </c>
      <c r="BJ176" s="140">
        <v>5</v>
      </c>
      <c r="BK176" s="140" t="s">
        <v>671</v>
      </c>
      <c r="BL176" s="147">
        <v>43952</v>
      </c>
      <c r="BM176" s="142">
        <v>325943.20434811991</v>
      </c>
      <c r="BN176" s="142">
        <v>250943.20434811991</v>
      </c>
      <c r="BO176" s="142">
        <v>213855.80576361995</v>
      </c>
      <c r="BP176" s="142">
        <v>32862.309263409988</v>
      </c>
      <c r="BQ176" s="142">
        <v>5426.4147452499965</v>
      </c>
      <c r="BR176" s="142">
        <v>411.60777712000004</v>
      </c>
      <c r="BS176" s="142">
        <v>23609.389656400017</v>
      </c>
      <c r="BT176" s="142">
        <v>3414.897084639997</v>
      </c>
      <c r="BU176" s="142">
        <v>90414.309227589983</v>
      </c>
      <c r="BV176" s="142">
        <v>49427.786155599984</v>
      </c>
      <c r="BW176" s="142">
        <v>43.52981600000021</v>
      </c>
      <c r="BX176" s="142">
        <v>41107.871301019972</v>
      </c>
      <c r="BY176" s="142">
        <v>37087.398584499984</v>
      </c>
      <c r="BZ176" s="142">
        <v>5870.7025603600014</v>
      </c>
      <c r="CA176" s="142">
        <v>1776.983153000001</v>
      </c>
      <c r="CB176" s="142">
        <v>29439.712871139993</v>
      </c>
      <c r="CC176" s="142">
        <v>75000</v>
      </c>
      <c r="CD176" s="142">
        <v>589010.01757367048</v>
      </c>
      <c r="CE176" s="142">
        <v>550314.7975569102</v>
      </c>
      <c r="CF176" s="142">
        <v>179341.33818284015</v>
      </c>
      <c r="CG176" s="142">
        <v>146543.47127236018</v>
      </c>
      <c r="CH176" s="142">
        <v>32797.866910480021</v>
      </c>
      <c r="CI176" s="142">
        <v>18793.018650510014</v>
      </c>
      <c r="CJ176" s="142">
        <v>280278.80605463008</v>
      </c>
      <c r="CK176" s="142">
        <v>80827.596791039978</v>
      </c>
      <c r="CL176" s="142">
        <v>167638.84212800011</v>
      </c>
      <c r="CM176" s="142">
        <v>421.49213558999963</v>
      </c>
      <c r="CN176" s="142">
        <v>31390.875</v>
      </c>
      <c r="CO176" s="142">
        <v>71901.634668930084</v>
      </c>
      <c r="CP176" s="142">
        <v>71826.987957010104</v>
      </c>
      <c r="CQ176" s="142">
        <v>74.646711920009693</v>
      </c>
      <c r="CR176" s="142">
        <v>38695.220016759995</v>
      </c>
      <c r="CS176" s="142">
        <v>3572.9284397800002</v>
      </c>
      <c r="CT176" s="142">
        <v>35122.291576979987</v>
      </c>
      <c r="CU176" s="142">
        <v>1100.7690429999993</v>
      </c>
      <c r="CV176" s="142">
        <v>33870.100427109981</v>
      </c>
      <c r="CW176" s="142">
        <v>0</v>
      </c>
      <c r="CX176" s="142">
        <v>151.42210686999988</v>
      </c>
      <c r="CY176" s="142">
        <v>0</v>
      </c>
      <c r="CZ176" s="142">
        <v>0</v>
      </c>
      <c r="DA176" s="142">
        <v>-191165.17855662038</v>
      </c>
      <c r="DB176" s="142">
        <v>-299371.59320879029</v>
      </c>
      <c r="DC176" s="142">
        <v>-263066.81322555058</v>
      </c>
      <c r="DD176" s="142">
        <v>-0.74026645239833977</v>
      </c>
      <c r="DE176" s="142">
        <v>-1.9035763572901487E-2</v>
      </c>
      <c r="DF176" s="142">
        <v>263066.794189787</v>
      </c>
      <c r="DG176" s="142">
        <v>101573.79068436701</v>
      </c>
      <c r="DH176" s="142">
        <v>161493.00350542</v>
      </c>
    </row>
    <row r="177" spans="2:112" x14ac:dyDescent="0.25">
      <c r="B177" s="140">
        <v>2020</v>
      </c>
      <c r="C177" s="140">
        <v>6</v>
      </c>
      <c r="D177" s="140" t="s">
        <v>672</v>
      </c>
      <c r="E177" s="147">
        <v>43983</v>
      </c>
      <c r="F177" s="142">
        <v>2310099.6901549497</v>
      </c>
      <c r="G177" s="142">
        <v>2235099.6901549497</v>
      </c>
      <c r="H177" s="142">
        <v>2041547.0754666501</v>
      </c>
      <c r="I177" s="142">
        <v>360569.84600711998</v>
      </c>
      <c r="J177" s="142">
        <v>54337.397928279992</v>
      </c>
      <c r="K177" s="142">
        <v>2672.1536394899999</v>
      </c>
      <c r="L177" s="142">
        <v>244812.28835040002</v>
      </c>
      <c r="M177" s="142">
        <v>58748.006088950002</v>
      </c>
      <c r="N177" s="142">
        <v>821030.48686356004</v>
      </c>
      <c r="O177" s="142">
        <v>468381.96951384994</v>
      </c>
      <c r="P177" s="142">
        <v>3003.4772840000001</v>
      </c>
      <c r="Q177" s="142">
        <v>388561.29579812003</v>
      </c>
      <c r="R177" s="142">
        <v>193552.6146883</v>
      </c>
      <c r="S177" s="142">
        <v>36539.236991819998</v>
      </c>
      <c r="T177" s="142">
        <v>30041.697388550001</v>
      </c>
      <c r="U177" s="142">
        <v>126971.68030792999</v>
      </c>
      <c r="V177" s="142">
        <v>75000</v>
      </c>
      <c r="W177" s="142">
        <v>3675810.1760444203</v>
      </c>
      <c r="X177" s="142">
        <v>3500657.5368381804</v>
      </c>
      <c r="Y177" s="142">
        <v>1231336.8534951501</v>
      </c>
      <c r="Z177" s="142">
        <v>1013044.2248073102</v>
      </c>
      <c r="AA177" s="142">
        <v>218292.62868784001</v>
      </c>
      <c r="AB177" s="142">
        <v>85614.559362459986</v>
      </c>
      <c r="AC177" s="142">
        <v>1372243.3646316202</v>
      </c>
      <c r="AD177" s="142">
        <v>440019.91794493998</v>
      </c>
      <c r="AE177" s="142">
        <v>860618.97388294013</v>
      </c>
      <c r="AF177" s="142">
        <v>3417.41030374</v>
      </c>
      <c r="AG177" s="142">
        <v>68187.0625</v>
      </c>
      <c r="AH177" s="142">
        <v>811462.75934895</v>
      </c>
      <c r="AI177" s="142">
        <v>700611.67970568</v>
      </c>
      <c r="AJ177" s="142">
        <v>110851.07964327</v>
      </c>
      <c r="AK177" s="142">
        <v>175152.63920623998</v>
      </c>
      <c r="AL177" s="142">
        <v>21381.823746009999</v>
      </c>
      <c r="AM177" s="142">
        <v>153770.81546022999</v>
      </c>
      <c r="AN177" s="142">
        <v>6611.75745947</v>
      </c>
      <c r="AO177" s="142">
        <v>140407.82489190999</v>
      </c>
      <c r="AP177" s="142">
        <v>0</v>
      </c>
      <c r="AQ177" s="142">
        <v>6751.2331088499996</v>
      </c>
      <c r="AR177" s="142">
        <v>0</v>
      </c>
      <c r="AS177" s="142">
        <v>0</v>
      </c>
      <c r="AT177" s="142">
        <v>-554247.72654052079</v>
      </c>
      <c r="AU177" s="142">
        <v>-1265557.8466832307</v>
      </c>
      <c r="AV177" s="142">
        <v>-1365710.4858894707</v>
      </c>
      <c r="AW177" s="142">
        <v>-3.8430908254695102</v>
      </c>
      <c r="AX177" s="142">
        <v>-1.5485979616641998E-2</v>
      </c>
      <c r="AY177" s="142">
        <v>1365710.4704034911</v>
      </c>
      <c r="AZ177" s="142">
        <v>904743.2567022891</v>
      </c>
      <c r="BA177" s="142">
        <v>460967.21370120201</v>
      </c>
      <c r="BB177" s="142">
        <v>355367.73599999992</v>
      </c>
      <c r="BC177" s="142">
        <v>5111152</v>
      </c>
      <c r="BE177" s="150"/>
      <c r="BI177" s="140">
        <v>2020</v>
      </c>
      <c r="BJ177" s="140">
        <v>6</v>
      </c>
      <c r="BK177" s="140" t="s">
        <v>672</v>
      </c>
      <c r="BL177" s="147">
        <v>43983</v>
      </c>
      <c r="BM177" s="142">
        <v>311243.81511772983</v>
      </c>
      <c r="BN177" s="142">
        <v>311243.81511772983</v>
      </c>
      <c r="BO177" s="142">
        <v>268898.41598601011</v>
      </c>
      <c r="BP177" s="142">
        <v>46141.601741929946</v>
      </c>
      <c r="BQ177" s="142">
        <v>7588.7908128899944</v>
      </c>
      <c r="BR177" s="142">
        <v>428.57099553999979</v>
      </c>
      <c r="BS177" s="142">
        <v>32702.736569870001</v>
      </c>
      <c r="BT177" s="142">
        <v>5421.5033636299995</v>
      </c>
      <c r="BU177" s="142">
        <v>129351.84205117007</v>
      </c>
      <c r="BV177" s="142">
        <v>56184.486195179983</v>
      </c>
      <c r="BW177" s="142">
        <v>119.09027400000014</v>
      </c>
      <c r="BX177" s="142">
        <v>37101.395723730093</v>
      </c>
      <c r="BY177" s="142">
        <v>42345.399131720013</v>
      </c>
      <c r="BZ177" s="142">
        <v>5849.0513481399976</v>
      </c>
      <c r="CA177" s="142">
        <v>2187.9393668599987</v>
      </c>
      <c r="CB177" s="142">
        <v>34308.408416719991</v>
      </c>
      <c r="CC177" s="142">
        <v>0</v>
      </c>
      <c r="CD177" s="142">
        <v>627535.2170827901</v>
      </c>
      <c r="CE177" s="142">
        <v>595441.61990514025</v>
      </c>
      <c r="CF177" s="142">
        <v>179387.97017685999</v>
      </c>
      <c r="CG177" s="142">
        <v>147098.39158613002</v>
      </c>
      <c r="CH177" s="142">
        <v>32289.578590730001</v>
      </c>
      <c r="CI177" s="142">
        <v>18271.834151729985</v>
      </c>
      <c r="CJ177" s="142">
        <v>275607.69461319013</v>
      </c>
      <c r="CK177" s="142">
        <v>82781.461368069984</v>
      </c>
      <c r="CL177" s="142">
        <v>155095.42718735</v>
      </c>
      <c r="CM177" s="142">
        <v>934.61855777000028</v>
      </c>
      <c r="CN177" s="142">
        <v>36796.1875</v>
      </c>
      <c r="CO177" s="142">
        <v>122174.12096335995</v>
      </c>
      <c r="CP177" s="142">
        <v>120888.46395985992</v>
      </c>
      <c r="CQ177" s="142">
        <v>1285.6570035000041</v>
      </c>
      <c r="CR177" s="142">
        <v>32093.597177649994</v>
      </c>
      <c r="CS177" s="142">
        <v>5887.37037065</v>
      </c>
      <c r="CT177" s="142">
        <v>26206.226807000014</v>
      </c>
      <c r="CU177" s="142">
        <v>1100.7690430000002</v>
      </c>
      <c r="CV177" s="142">
        <v>22609.458548190014</v>
      </c>
      <c r="CW177" s="142">
        <v>0</v>
      </c>
      <c r="CX177" s="142">
        <v>2495.9992158099994</v>
      </c>
      <c r="CY177" s="142">
        <v>0</v>
      </c>
      <c r="CZ177" s="142">
        <v>0</v>
      </c>
      <c r="DA177" s="142">
        <v>-194117.28100170055</v>
      </c>
      <c r="DB177" s="142">
        <v>-284197.80478741042</v>
      </c>
      <c r="DC177" s="142">
        <v>-316291.40196506027</v>
      </c>
      <c r="DD177" s="142">
        <v>-0.89003972483608029</v>
      </c>
      <c r="DE177" s="142">
        <v>-2.5788400322198868E-2</v>
      </c>
      <c r="DF177" s="142">
        <v>316291.37617665995</v>
      </c>
      <c r="DG177" s="142">
        <v>285790.88633822009</v>
      </c>
      <c r="DH177" s="142">
        <v>30500.489838439913</v>
      </c>
    </row>
    <row r="178" spans="2:112" x14ac:dyDescent="0.25">
      <c r="B178" s="140">
        <v>2020</v>
      </c>
      <c r="C178" s="140">
        <v>7</v>
      </c>
      <c r="D178" s="140" t="s">
        <v>673</v>
      </c>
      <c r="E178" s="147">
        <v>44013</v>
      </c>
      <c r="F178" s="142">
        <v>2632601.5028535603</v>
      </c>
      <c r="G178" s="142">
        <v>2557601.5028535603</v>
      </c>
      <c r="H178" s="142">
        <v>2334266.9161803499</v>
      </c>
      <c r="I178" s="142">
        <v>426081.95583878004</v>
      </c>
      <c r="J178" s="142">
        <v>64761.900940159991</v>
      </c>
      <c r="K178" s="142">
        <v>3094.9883381899999</v>
      </c>
      <c r="L178" s="142">
        <v>291634.35793744004</v>
      </c>
      <c r="M178" s="142">
        <v>66590.708622990001</v>
      </c>
      <c r="N178" s="142">
        <v>929969.70908366004</v>
      </c>
      <c r="O178" s="142">
        <v>544758.85517310991</v>
      </c>
      <c r="P178" s="142">
        <v>9519.1185281399994</v>
      </c>
      <c r="Q178" s="142">
        <v>429755.79268780001</v>
      </c>
      <c r="R178" s="142">
        <v>223334.58667320997</v>
      </c>
      <c r="S178" s="142">
        <v>43286.229073670002</v>
      </c>
      <c r="T178" s="142">
        <v>32859.236901969998</v>
      </c>
      <c r="U178" s="142">
        <v>147189.12069756998</v>
      </c>
      <c r="V178" s="142">
        <v>75000</v>
      </c>
      <c r="W178" s="142">
        <v>4263410.22292687</v>
      </c>
      <c r="X178" s="142">
        <v>4058409.3787065204</v>
      </c>
      <c r="Y178" s="142">
        <v>1414121.9488598602</v>
      </c>
      <c r="Z178" s="142">
        <v>1163728.9784965701</v>
      </c>
      <c r="AA178" s="142">
        <v>250392.97036329005</v>
      </c>
      <c r="AB178" s="142">
        <v>103081.69283018999</v>
      </c>
      <c r="AC178" s="142">
        <v>1628724.7238215299</v>
      </c>
      <c r="AD178" s="142">
        <v>550616.71250114008</v>
      </c>
      <c r="AE178" s="142">
        <v>999348.05248184991</v>
      </c>
      <c r="AF178" s="142">
        <v>4259.1833385400014</v>
      </c>
      <c r="AG178" s="142">
        <v>74500.775500000003</v>
      </c>
      <c r="AH178" s="142">
        <v>912481.01319493994</v>
      </c>
      <c r="AI178" s="142">
        <v>781588.78777290997</v>
      </c>
      <c r="AJ178" s="142">
        <v>130892.22542202999</v>
      </c>
      <c r="AK178" s="142">
        <v>205000.84422035</v>
      </c>
      <c r="AL178" s="142">
        <v>25266.06098061</v>
      </c>
      <c r="AM178" s="142">
        <v>179734.78323974001</v>
      </c>
      <c r="AN178" s="142">
        <v>7418.4774704699994</v>
      </c>
      <c r="AO178" s="142">
        <v>165504.89526175999</v>
      </c>
      <c r="AP178" s="142">
        <v>0</v>
      </c>
      <c r="AQ178" s="142">
        <v>6811.4105075100006</v>
      </c>
      <c r="AR178" s="142">
        <v>0</v>
      </c>
      <c r="AS178" s="142">
        <v>0</v>
      </c>
      <c r="AT178" s="142">
        <v>-718327.70687836967</v>
      </c>
      <c r="AU178" s="142">
        <v>-1500807.8758529602</v>
      </c>
      <c r="AV178" s="142">
        <v>-1630808.7200733097</v>
      </c>
      <c r="AW178" s="142">
        <v>-4.7311990372859496</v>
      </c>
      <c r="AX178" s="142">
        <v>-3.2161807641386986E-2</v>
      </c>
      <c r="AY178" s="142">
        <v>1630808.6879115021</v>
      </c>
      <c r="AZ178" s="142">
        <v>1227121.2473265</v>
      </c>
      <c r="BA178" s="142">
        <v>403687.44058500207</v>
      </c>
      <c r="BB178" s="142">
        <v>344692.47800000029</v>
      </c>
      <c r="BC178" s="142">
        <v>5111152</v>
      </c>
      <c r="BE178" s="150"/>
      <c r="BI178" s="140">
        <v>2020</v>
      </c>
      <c r="BJ178" s="140">
        <v>7</v>
      </c>
      <c r="BK178" s="140" t="s">
        <v>673</v>
      </c>
      <c r="BL178" s="147">
        <v>44013</v>
      </c>
      <c r="BM178" s="142">
        <v>322501.81269861059</v>
      </c>
      <c r="BN178" s="142">
        <v>322501.81269861059</v>
      </c>
      <c r="BO178" s="142">
        <v>292719.84071369981</v>
      </c>
      <c r="BP178" s="142">
        <v>65512.109831660055</v>
      </c>
      <c r="BQ178" s="142">
        <v>10424.503011879999</v>
      </c>
      <c r="BR178" s="142">
        <v>422.83469869999999</v>
      </c>
      <c r="BS178" s="142">
        <v>46822.069587040023</v>
      </c>
      <c r="BT178" s="142">
        <v>7842.7025340399996</v>
      </c>
      <c r="BU178" s="142">
        <v>108939.2222201</v>
      </c>
      <c r="BV178" s="142">
        <v>76376.885659259977</v>
      </c>
      <c r="BW178" s="142">
        <v>6515.6412441399989</v>
      </c>
      <c r="BX178" s="142">
        <v>41194.496889679984</v>
      </c>
      <c r="BY178" s="142">
        <v>29781.971984909964</v>
      </c>
      <c r="BZ178" s="142">
        <v>6746.9920818500032</v>
      </c>
      <c r="CA178" s="142">
        <v>2817.5395134199971</v>
      </c>
      <c r="CB178" s="142">
        <v>20217.440389639989</v>
      </c>
      <c r="CC178" s="142">
        <v>0</v>
      </c>
      <c r="CD178" s="142">
        <v>587600.04688244965</v>
      </c>
      <c r="CE178" s="142">
        <v>557751.84186834004</v>
      </c>
      <c r="CF178" s="142">
        <v>182785.09536471008</v>
      </c>
      <c r="CG178" s="142">
        <v>150684.75368925999</v>
      </c>
      <c r="CH178" s="142">
        <v>32100.341675450036</v>
      </c>
      <c r="CI178" s="142">
        <v>17467.133467730004</v>
      </c>
      <c r="CJ178" s="142">
        <v>256481.35918990965</v>
      </c>
      <c r="CK178" s="142">
        <v>110596.7945562001</v>
      </c>
      <c r="CL178" s="142">
        <v>138729.07859890978</v>
      </c>
      <c r="CM178" s="142">
        <v>841.77303480000137</v>
      </c>
      <c r="CN178" s="142">
        <v>6313.7130000000034</v>
      </c>
      <c r="CO178" s="142">
        <v>101018.25384598994</v>
      </c>
      <c r="CP178" s="142">
        <v>80977.108067229972</v>
      </c>
      <c r="CQ178" s="142">
        <v>20041.145778759994</v>
      </c>
      <c r="CR178" s="142">
        <v>29848.205014110019</v>
      </c>
      <c r="CS178" s="142">
        <v>3884.2372346000011</v>
      </c>
      <c r="CT178" s="142">
        <v>25963.967779510014</v>
      </c>
      <c r="CU178" s="142">
        <v>806.72001099999943</v>
      </c>
      <c r="CV178" s="142">
        <v>25097.07036985</v>
      </c>
      <c r="CW178" s="142">
        <v>0</v>
      </c>
      <c r="CX178" s="142">
        <v>60.177398660001018</v>
      </c>
      <c r="CY178" s="142">
        <v>0</v>
      </c>
      <c r="CZ178" s="142">
        <v>0</v>
      </c>
      <c r="DA178" s="142">
        <v>-164079.98033784889</v>
      </c>
      <c r="DB178" s="142">
        <v>-235250.02916972945</v>
      </c>
      <c r="DC178" s="142">
        <v>-265098.23418383906</v>
      </c>
      <c r="DD178" s="142">
        <v>-0.8881082118164394</v>
      </c>
      <c r="DE178" s="142">
        <v>-1.6675828024744987E-2</v>
      </c>
      <c r="DF178" s="142">
        <v>265098.21750801103</v>
      </c>
      <c r="DG178" s="142">
        <v>322377.99062421091</v>
      </c>
      <c r="DH178" s="142">
        <v>-57279.77311619994</v>
      </c>
    </row>
    <row r="179" spans="2:112" x14ac:dyDescent="0.25">
      <c r="B179" s="140">
        <v>2020</v>
      </c>
      <c r="C179" s="140">
        <v>8</v>
      </c>
      <c r="D179" s="140" t="s">
        <v>674</v>
      </c>
      <c r="E179" s="147">
        <v>44044</v>
      </c>
      <c r="F179" s="142">
        <v>2943650.9816862298</v>
      </c>
      <c r="G179" s="142">
        <v>2868650.9816862298</v>
      </c>
      <c r="H179" s="142">
        <v>2629853.8751520799</v>
      </c>
      <c r="I179" s="142">
        <v>495028.10566254007</v>
      </c>
      <c r="J179" s="142">
        <v>75778.103439019993</v>
      </c>
      <c r="K179" s="142">
        <v>3520.0237669399999</v>
      </c>
      <c r="L179" s="142">
        <v>340370.30643829005</v>
      </c>
      <c r="M179" s="142">
        <v>75359.672018290003</v>
      </c>
      <c r="N179" s="142">
        <v>1020068.9455718701</v>
      </c>
      <c r="O179" s="142">
        <v>624119.4587019399</v>
      </c>
      <c r="P179" s="142">
        <v>10933.764989019999</v>
      </c>
      <c r="Q179" s="142">
        <v>597130.9090102301</v>
      </c>
      <c r="R179" s="142">
        <v>238797.10653414996</v>
      </c>
      <c r="S179" s="142">
        <v>50442.863960850002</v>
      </c>
      <c r="T179" s="142">
        <v>35095.328107859998</v>
      </c>
      <c r="U179" s="142">
        <v>153258.91446543997</v>
      </c>
      <c r="V179" s="142">
        <v>75000</v>
      </c>
      <c r="W179" s="142">
        <v>4950714.2493598694</v>
      </c>
      <c r="X179" s="142">
        <v>4726486.3887463799</v>
      </c>
      <c r="Y179" s="142">
        <v>1593987.1256415399</v>
      </c>
      <c r="Z179" s="142">
        <v>1310757.5188406899</v>
      </c>
      <c r="AA179" s="142">
        <v>283229.60680085002</v>
      </c>
      <c r="AB179" s="142">
        <v>122746.21689891</v>
      </c>
      <c r="AC179" s="142">
        <v>1872896.30739679</v>
      </c>
      <c r="AD179" s="142">
        <v>652076.67531938001</v>
      </c>
      <c r="AE179" s="142">
        <v>1141757.1977391499</v>
      </c>
      <c r="AF179" s="142">
        <v>4575.3463382600012</v>
      </c>
      <c r="AG179" s="142">
        <v>74487.088000000003</v>
      </c>
      <c r="AH179" s="142">
        <v>1136856.7388091399</v>
      </c>
      <c r="AI179" s="142">
        <v>980656.54933287005</v>
      </c>
      <c r="AJ179" s="142">
        <v>156200.18947627</v>
      </c>
      <c r="AK179" s="142">
        <v>223365.68935772998</v>
      </c>
      <c r="AL179" s="142">
        <v>30108.493520470001</v>
      </c>
      <c r="AM179" s="142">
        <v>193257.19583725996</v>
      </c>
      <c r="AN179" s="142">
        <v>8593.8813564400007</v>
      </c>
      <c r="AO179" s="142">
        <v>174003.07549255996</v>
      </c>
      <c r="AP179" s="142">
        <v>0</v>
      </c>
      <c r="AQ179" s="142">
        <v>10660.23898826</v>
      </c>
      <c r="AR179" s="142">
        <v>0</v>
      </c>
      <c r="AS179" s="142">
        <v>862.17125576000001</v>
      </c>
      <c r="AT179" s="142">
        <v>-870206.52886449965</v>
      </c>
      <c r="AU179" s="142">
        <v>-1857835.4070601501</v>
      </c>
      <c r="AV179" s="142">
        <v>-2007063.2676736396</v>
      </c>
      <c r="AW179" s="142">
        <v>-5.82276491590176</v>
      </c>
      <c r="AX179" s="142">
        <v>7.171325059607625E-2</v>
      </c>
      <c r="AY179" s="142">
        <v>2007063.3393868902</v>
      </c>
      <c r="AZ179" s="142">
        <v>1605720.2693868901</v>
      </c>
      <c r="BA179" s="142">
        <v>401343.07</v>
      </c>
      <c r="BB179" s="142">
        <v>344692.47800000006</v>
      </c>
      <c r="BC179" s="142">
        <v>5111152</v>
      </c>
      <c r="BE179" s="150"/>
      <c r="BI179" s="140">
        <v>2020</v>
      </c>
      <c r="BJ179" s="140">
        <v>8</v>
      </c>
      <c r="BK179" s="140" t="s">
        <v>674</v>
      </c>
      <c r="BL179" s="147">
        <v>44044</v>
      </c>
      <c r="BM179" s="142">
        <v>311049.47883266956</v>
      </c>
      <c r="BN179" s="142">
        <v>311049.47883266956</v>
      </c>
      <c r="BO179" s="142">
        <v>295586.95897172997</v>
      </c>
      <c r="BP179" s="142">
        <v>68946.149823760032</v>
      </c>
      <c r="BQ179" s="142">
        <v>11016.202498860002</v>
      </c>
      <c r="BR179" s="142">
        <v>425.03542874999994</v>
      </c>
      <c r="BS179" s="142">
        <v>48735.948500850005</v>
      </c>
      <c r="BT179" s="142">
        <v>8768.9633953000011</v>
      </c>
      <c r="BU179" s="142">
        <v>90099.236488210037</v>
      </c>
      <c r="BV179" s="142">
        <v>79360.60352882999</v>
      </c>
      <c r="BW179" s="142">
        <v>1414.6464608799997</v>
      </c>
      <c r="BX179" s="142">
        <v>167375.11632243008</v>
      </c>
      <c r="BY179" s="142">
        <v>15462.519860939996</v>
      </c>
      <c r="BZ179" s="142">
        <v>7156.6348871800001</v>
      </c>
      <c r="CA179" s="142">
        <v>2236.0912058899994</v>
      </c>
      <c r="CB179" s="142">
        <v>6069.7937678699964</v>
      </c>
      <c r="CC179" s="142">
        <v>0</v>
      </c>
      <c r="CD179" s="142">
        <v>687304.02643299941</v>
      </c>
      <c r="CE179" s="142">
        <v>668077.01003985945</v>
      </c>
      <c r="CF179" s="142">
        <v>179865.17678167974</v>
      </c>
      <c r="CG179" s="142">
        <v>147028.54034411977</v>
      </c>
      <c r="CH179" s="142">
        <v>32836.636437559966</v>
      </c>
      <c r="CI179" s="142">
        <v>19664.524068720013</v>
      </c>
      <c r="CJ179" s="142">
        <v>244171.58357526013</v>
      </c>
      <c r="CK179" s="142">
        <v>101459.96281823993</v>
      </c>
      <c r="CL179" s="142">
        <v>142409.1452573</v>
      </c>
      <c r="CM179" s="142">
        <v>316.16299971999979</v>
      </c>
      <c r="CN179" s="142">
        <v>-13.6875</v>
      </c>
      <c r="CO179" s="142">
        <v>224375.7256142</v>
      </c>
      <c r="CP179" s="142">
        <v>199067.76155996008</v>
      </c>
      <c r="CQ179" s="142">
        <v>25307.964054240001</v>
      </c>
      <c r="CR179" s="142">
        <v>18364.845137379976</v>
      </c>
      <c r="CS179" s="142">
        <v>4842.4325398600013</v>
      </c>
      <c r="CT179" s="142">
        <v>13522.412597519957</v>
      </c>
      <c r="CU179" s="142">
        <v>1175.4038859700013</v>
      </c>
      <c r="CV179" s="142">
        <v>8498.1802307999751</v>
      </c>
      <c r="CW179" s="142">
        <v>0</v>
      </c>
      <c r="CX179" s="142">
        <v>3848.8284807499995</v>
      </c>
      <c r="CY179" s="142">
        <v>0</v>
      </c>
      <c r="CZ179" s="142">
        <v>862.17125576000001</v>
      </c>
      <c r="DA179" s="142">
        <v>-151878.82198612997</v>
      </c>
      <c r="DB179" s="142">
        <v>-357027.5312071899</v>
      </c>
      <c r="DC179" s="142">
        <v>-376254.54760032985</v>
      </c>
      <c r="DD179" s="142">
        <v>-1.0915658786158104</v>
      </c>
      <c r="DE179" s="142">
        <v>0.10387505823746324</v>
      </c>
      <c r="DF179" s="142">
        <v>376254.65147538809</v>
      </c>
      <c r="DG179" s="142">
        <v>378599.0220603901</v>
      </c>
      <c r="DH179" s="142">
        <v>-2344.3705850020633</v>
      </c>
    </row>
    <row r="180" spans="2:112" x14ac:dyDescent="0.25">
      <c r="B180" s="140">
        <v>2020</v>
      </c>
      <c r="C180" s="140">
        <v>9</v>
      </c>
      <c r="D180" s="140" t="s">
        <v>675</v>
      </c>
      <c r="E180" s="147">
        <v>44075</v>
      </c>
      <c r="F180" s="142">
        <v>3368516.5796564305</v>
      </c>
      <c r="G180" s="142">
        <v>3293516.5796564305</v>
      </c>
      <c r="H180" s="142">
        <v>3030142.8310415903</v>
      </c>
      <c r="I180" s="142">
        <v>571446.32048189011</v>
      </c>
      <c r="J180" s="142">
        <v>89319.070977369993</v>
      </c>
      <c r="K180" s="142">
        <v>3969.0062997300001</v>
      </c>
      <c r="L180" s="142">
        <v>392521.98618179007</v>
      </c>
      <c r="M180" s="142">
        <v>85636.257022999998</v>
      </c>
      <c r="N180" s="142">
        <v>1209900.8323228501</v>
      </c>
      <c r="O180" s="142">
        <v>707543.7198141499</v>
      </c>
      <c r="P180" s="142">
        <v>5218.026597</v>
      </c>
      <c r="Q180" s="142">
        <v>536033.93182569998</v>
      </c>
      <c r="R180" s="142">
        <v>263373.74861483998</v>
      </c>
      <c r="S180" s="142">
        <v>57367.055254760002</v>
      </c>
      <c r="T180" s="142">
        <v>39175.935532379997</v>
      </c>
      <c r="U180" s="142">
        <v>166830.75782769997</v>
      </c>
      <c r="V180" s="142">
        <v>75000</v>
      </c>
      <c r="W180" s="142">
        <v>5695644.5520331208</v>
      </c>
      <c r="X180" s="142">
        <v>5415667.7010797905</v>
      </c>
      <c r="Y180" s="142">
        <v>1776179.0803084401</v>
      </c>
      <c r="Z180" s="142">
        <v>1460120.7548559201</v>
      </c>
      <c r="AA180" s="142">
        <v>316058.32545251999</v>
      </c>
      <c r="AB180" s="142">
        <v>148835.97452798998</v>
      </c>
      <c r="AC180" s="142">
        <v>2091799.9337317701</v>
      </c>
      <c r="AD180" s="142">
        <v>729392.4290678401</v>
      </c>
      <c r="AE180" s="142">
        <v>1282973.9717403699</v>
      </c>
      <c r="AF180" s="142">
        <v>4951.1479701700018</v>
      </c>
      <c r="AG180" s="142">
        <v>74482.384953389992</v>
      </c>
      <c r="AH180" s="142">
        <v>1398852.71251159</v>
      </c>
      <c r="AI180" s="142">
        <v>1183560.25608877</v>
      </c>
      <c r="AJ180" s="142">
        <v>215292.45642281999</v>
      </c>
      <c r="AK180" s="142">
        <v>279114.67969756998</v>
      </c>
      <c r="AL180" s="142">
        <v>35539.642703500009</v>
      </c>
      <c r="AM180" s="142">
        <v>243575.03699406999</v>
      </c>
      <c r="AN180" s="142">
        <v>8593.8813564400007</v>
      </c>
      <c r="AO180" s="142">
        <v>222903.36737126001</v>
      </c>
      <c r="AP180" s="142">
        <v>0</v>
      </c>
      <c r="AQ180" s="142">
        <v>12077.788266369998</v>
      </c>
      <c r="AR180" s="142">
        <v>0</v>
      </c>
      <c r="AS180" s="142">
        <v>862.17125576000001</v>
      </c>
      <c r="AT180" s="142">
        <v>-928275.2598651005</v>
      </c>
      <c r="AU180" s="142">
        <v>-2122151.12142336</v>
      </c>
      <c r="AV180" s="142">
        <v>-2327127.9723766902</v>
      </c>
      <c r="AW180" s="142">
        <v>-6.7513163788177897</v>
      </c>
      <c r="AX180" s="142">
        <v>6.863896269351244E-3</v>
      </c>
      <c r="AY180" s="142">
        <v>2327127.9792405865</v>
      </c>
      <c r="AZ180" s="142">
        <v>1619812.1915814499</v>
      </c>
      <c r="BA180" s="142">
        <v>707315.78765913658</v>
      </c>
      <c r="BB180" s="142">
        <v>344692.47799999994</v>
      </c>
      <c r="BC180" s="142">
        <v>5111152</v>
      </c>
      <c r="BE180" s="150"/>
      <c r="BI180" s="140">
        <v>2020</v>
      </c>
      <c r="BJ180" s="140">
        <v>9</v>
      </c>
      <c r="BK180" s="140" t="s">
        <v>675</v>
      </c>
      <c r="BL180" s="147">
        <v>44075</v>
      </c>
      <c r="BM180" s="142">
        <v>424865.5979702007</v>
      </c>
      <c r="BN180" s="142">
        <v>424865.5979702007</v>
      </c>
      <c r="BO180" s="142">
        <v>400288.95588951046</v>
      </c>
      <c r="BP180" s="142">
        <v>76418.214819350047</v>
      </c>
      <c r="BQ180" s="142">
        <v>13540.96753835</v>
      </c>
      <c r="BR180" s="142">
        <v>448.98253279000028</v>
      </c>
      <c r="BS180" s="142">
        <v>52151.679743500019</v>
      </c>
      <c r="BT180" s="142">
        <v>10276.585004709996</v>
      </c>
      <c r="BU180" s="142">
        <v>189831.88675098005</v>
      </c>
      <c r="BV180" s="142">
        <v>83424.261112209992</v>
      </c>
      <c r="BW180" s="142">
        <v>-5715.7383920199991</v>
      </c>
      <c r="BX180" s="142">
        <v>-61096.977184530115</v>
      </c>
      <c r="BY180" s="142">
        <v>24576.642080690013</v>
      </c>
      <c r="BZ180" s="142">
        <v>6924.1912939100002</v>
      </c>
      <c r="CA180" s="142">
        <v>4080.6074245199998</v>
      </c>
      <c r="CB180" s="142">
        <v>13571.843362259999</v>
      </c>
      <c r="CC180" s="142">
        <v>0</v>
      </c>
      <c r="CD180" s="142">
        <v>744930.30267325137</v>
      </c>
      <c r="CE180" s="142">
        <v>689181.31233341061</v>
      </c>
      <c r="CF180" s="142">
        <v>182191.95466690022</v>
      </c>
      <c r="CG180" s="142">
        <v>149363.23601523018</v>
      </c>
      <c r="CH180" s="142">
        <v>32828.718651669973</v>
      </c>
      <c r="CI180" s="142">
        <v>26089.757629079977</v>
      </c>
      <c r="CJ180" s="142">
        <v>218903.62633498013</v>
      </c>
      <c r="CK180" s="142">
        <v>77315.753748460091</v>
      </c>
      <c r="CL180" s="142">
        <v>141216.77400122001</v>
      </c>
      <c r="CM180" s="142">
        <v>375.80163191000065</v>
      </c>
      <c r="CN180" s="142">
        <v>-4.7030466100113699</v>
      </c>
      <c r="CO180" s="142">
        <v>261995.97370245005</v>
      </c>
      <c r="CP180" s="142">
        <v>202903.70675589994</v>
      </c>
      <c r="CQ180" s="142">
        <v>59092.266946549993</v>
      </c>
      <c r="CR180" s="142">
        <v>55748.990339840006</v>
      </c>
      <c r="CS180" s="142">
        <v>5431.1491830300074</v>
      </c>
      <c r="CT180" s="142">
        <v>50317.841156810027</v>
      </c>
      <c r="CU180" s="142">
        <v>0</v>
      </c>
      <c r="CV180" s="142">
        <v>48900.291878700053</v>
      </c>
      <c r="CW180" s="142">
        <v>0</v>
      </c>
      <c r="CX180" s="142">
        <v>1417.5492781099983</v>
      </c>
      <c r="CY180" s="142">
        <v>0</v>
      </c>
      <c r="CZ180" s="142">
        <v>0</v>
      </c>
      <c r="DA180" s="142">
        <v>-58068.731000600848</v>
      </c>
      <c r="DB180" s="142">
        <v>-264315.7143632099</v>
      </c>
      <c r="DC180" s="142">
        <v>-320064.70470305067</v>
      </c>
      <c r="DD180" s="142">
        <v>-0.92855146291602964</v>
      </c>
      <c r="DE180" s="142">
        <v>-6.4849354326725006E-2</v>
      </c>
      <c r="DF180" s="142">
        <v>320064.63985369634</v>
      </c>
      <c r="DG180" s="142">
        <v>14091.922194559826</v>
      </c>
      <c r="DH180" s="142">
        <v>305972.71765913657</v>
      </c>
    </row>
    <row r="181" spans="2:112" x14ac:dyDescent="0.25">
      <c r="B181" s="140">
        <v>2020</v>
      </c>
      <c r="C181" s="140">
        <v>10</v>
      </c>
      <c r="D181" s="140" t="s">
        <v>676</v>
      </c>
      <c r="E181" s="147">
        <v>44105</v>
      </c>
      <c r="F181" s="142">
        <v>3736356.9831871693</v>
      </c>
      <c r="G181" s="142">
        <v>3661356.9831871693</v>
      </c>
      <c r="H181" s="142">
        <v>3377098.7732409295</v>
      </c>
      <c r="I181" s="142">
        <v>657626.66399599996</v>
      </c>
      <c r="J181" s="142">
        <v>102413.07731820999</v>
      </c>
      <c r="K181" s="142">
        <v>4469.7881710599995</v>
      </c>
      <c r="L181" s="142">
        <v>451612.90965148999</v>
      </c>
      <c r="M181" s="142">
        <v>99130.888855240002</v>
      </c>
      <c r="N181" s="142">
        <v>1337428.8370802</v>
      </c>
      <c r="O181" s="142">
        <v>794602.88561028999</v>
      </c>
      <c r="P181" s="142">
        <v>6046.8736779999999</v>
      </c>
      <c r="Q181" s="142">
        <v>581393.51287643996</v>
      </c>
      <c r="R181" s="142">
        <v>284258.20994624001</v>
      </c>
      <c r="S181" s="142">
        <v>64185.818335739998</v>
      </c>
      <c r="T181" s="142">
        <v>45285.49650691</v>
      </c>
      <c r="U181" s="142">
        <v>174786.89510359001</v>
      </c>
      <c r="V181" s="142">
        <v>75000</v>
      </c>
      <c r="W181" s="142">
        <v>6235022.8012693003</v>
      </c>
      <c r="X181" s="142">
        <v>5929070.9868430402</v>
      </c>
      <c r="Y181" s="142">
        <v>1955539.8816066198</v>
      </c>
      <c r="Z181" s="142">
        <v>1608388.5771649799</v>
      </c>
      <c r="AA181" s="142">
        <v>347151.30444163998</v>
      </c>
      <c r="AB181" s="142">
        <v>171941.53171327</v>
      </c>
      <c r="AC181" s="142">
        <v>2331249.57858</v>
      </c>
      <c r="AD181" s="142">
        <v>804644.20318869001</v>
      </c>
      <c r="AE181" s="142">
        <v>1446215.1484914101</v>
      </c>
      <c r="AF181" s="142">
        <v>5884.0919465099996</v>
      </c>
      <c r="AG181" s="142">
        <v>74506.134953390007</v>
      </c>
      <c r="AH181" s="142">
        <v>1470339.9949431501</v>
      </c>
      <c r="AI181" s="142">
        <v>1234088.09587573</v>
      </c>
      <c r="AJ181" s="142">
        <v>236251.89906741999</v>
      </c>
      <c r="AK181" s="142">
        <v>305089.6431705</v>
      </c>
      <c r="AL181" s="142">
        <v>42595.026209479998</v>
      </c>
      <c r="AM181" s="142">
        <v>262494.61696101999</v>
      </c>
      <c r="AN181" s="142">
        <v>8678.3879389899994</v>
      </c>
      <c r="AO181" s="142">
        <v>236780.06329409001</v>
      </c>
      <c r="AP181" s="142">
        <v>0</v>
      </c>
      <c r="AQ181" s="142">
        <v>17036.165727939999</v>
      </c>
      <c r="AR181" s="142">
        <v>0</v>
      </c>
      <c r="AS181" s="142">
        <v>862.17125576000001</v>
      </c>
      <c r="AT181" s="142">
        <v>-1028325.8231389807</v>
      </c>
      <c r="AU181" s="142">
        <v>-2267714.0036558709</v>
      </c>
      <c r="AV181" s="142">
        <v>-2498665.818082131</v>
      </c>
      <c r="AW181" s="142">
        <v>-7.1679119940204297</v>
      </c>
      <c r="AX181" s="142">
        <v>-5.4840408265590668E-3</v>
      </c>
      <c r="AY181" s="142">
        <v>2498665.8125980902</v>
      </c>
      <c r="AZ181" s="142">
        <v>1799225.67581761</v>
      </c>
      <c r="BA181" s="142">
        <v>699440.13678047655</v>
      </c>
      <c r="BB181" s="142">
        <v>348590.47100000002</v>
      </c>
      <c r="BC181" s="142">
        <v>5111152</v>
      </c>
      <c r="BE181" s="150"/>
      <c r="BI181" s="140">
        <v>2020</v>
      </c>
      <c r="BJ181" s="140">
        <v>10</v>
      </c>
      <c r="BK181" s="140" t="s">
        <v>676</v>
      </c>
      <c r="BL181" s="147">
        <v>44105</v>
      </c>
      <c r="BM181" s="142">
        <v>367840.40353073878</v>
      </c>
      <c r="BN181" s="142">
        <v>367840.40353073878</v>
      </c>
      <c r="BO181" s="142">
        <v>346955.94219933916</v>
      </c>
      <c r="BP181" s="142">
        <v>86180.343514109845</v>
      </c>
      <c r="BQ181" s="142">
        <v>13094.006340840002</v>
      </c>
      <c r="BR181" s="142">
        <v>500.78187132999938</v>
      </c>
      <c r="BS181" s="142">
        <v>59090.923469699919</v>
      </c>
      <c r="BT181" s="142">
        <v>13494.631832240004</v>
      </c>
      <c r="BU181" s="142">
        <v>127528.00475734985</v>
      </c>
      <c r="BV181" s="142">
        <v>87059.165796140092</v>
      </c>
      <c r="BW181" s="142">
        <v>828.84708099999989</v>
      </c>
      <c r="BX181" s="142">
        <v>45359.581050739973</v>
      </c>
      <c r="BY181" s="142">
        <v>20884.461331400031</v>
      </c>
      <c r="BZ181" s="142">
        <v>6818.7630809799957</v>
      </c>
      <c r="CA181" s="142">
        <v>6109.5609745300026</v>
      </c>
      <c r="CB181" s="142">
        <v>7956.1372758900397</v>
      </c>
      <c r="CC181" s="142">
        <v>0</v>
      </c>
      <c r="CD181" s="142">
        <v>539378.24923617952</v>
      </c>
      <c r="CE181" s="142">
        <v>513403.28576324973</v>
      </c>
      <c r="CF181" s="142">
        <v>179360.80129817966</v>
      </c>
      <c r="CG181" s="142">
        <v>148267.82230905979</v>
      </c>
      <c r="CH181" s="142">
        <v>31092.978989119991</v>
      </c>
      <c r="CI181" s="142">
        <v>23105.55718528002</v>
      </c>
      <c r="CJ181" s="142">
        <v>239449.64484822983</v>
      </c>
      <c r="CK181" s="142">
        <v>75251.774120849906</v>
      </c>
      <c r="CL181" s="142">
        <v>163241.17675104016</v>
      </c>
      <c r="CM181" s="142">
        <v>932.94397633999779</v>
      </c>
      <c r="CN181" s="142">
        <v>23.750000000014552</v>
      </c>
      <c r="CO181" s="142">
        <v>71487.282431560103</v>
      </c>
      <c r="CP181" s="142">
        <v>50527.839786960045</v>
      </c>
      <c r="CQ181" s="142">
        <v>20959.4426446</v>
      </c>
      <c r="CR181" s="142">
        <v>25974.963472930016</v>
      </c>
      <c r="CS181" s="142">
        <v>7055.3835059799894</v>
      </c>
      <c r="CT181" s="142">
        <v>18919.579966949997</v>
      </c>
      <c r="CU181" s="142">
        <v>84.506582549998711</v>
      </c>
      <c r="CV181" s="142">
        <v>13876.695922829997</v>
      </c>
      <c r="CW181" s="142">
        <v>0</v>
      </c>
      <c r="CX181" s="142">
        <v>4958.3774615700004</v>
      </c>
      <c r="CY181" s="142">
        <v>0</v>
      </c>
      <c r="CZ181" s="142">
        <v>0</v>
      </c>
      <c r="DA181" s="142">
        <v>-100050.56327388017</v>
      </c>
      <c r="DB181" s="142">
        <v>-145562.88223251095</v>
      </c>
      <c r="DC181" s="142">
        <v>-171537.84570544073</v>
      </c>
      <c r="DD181" s="142">
        <v>-0.41659561520263999</v>
      </c>
      <c r="DE181" s="142">
        <v>-1.2347937095910311E-2</v>
      </c>
      <c r="DF181" s="142">
        <v>171537.83335750364</v>
      </c>
      <c r="DG181" s="142">
        <v>179413.48423616006</v>
      </c>
      <c r="DH181" s="142">
        <v>-7875.6508786600316</v>
      </c>
    </row>
    <row r="182" spans="2:112" x14ac:dyDescent="0.25">
      <c r="B182" s="140">
        <v>2020</v>
      </c>
      <c r="C182" s="140">
        <v>11</v>
      </c>
      <c r="D182" s="140" t="s">
        <v>677</v>
      </c>
      <c r="E182" s="147">
        <v>44136</v>
      </c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 t="s">
        <v>430</v>
      </c>
      <c r="BC182" s="142"/>
      <c r="BE182" s="150"/>
      <c r="BI182" s="140">
        <v>2020</v>
      </c>
      <c r="BJ182" s="140">
        <v>11</v>
      </c>
      <c r="BK182" s="140" t="s">
        <v>677</v>
      </c>
      <c r="BL182" s="147">
        <v>44136</v>
      </c>
      <c r="BM182" s="142"/>
      <c r="BN182" s="142"/>
      <c r="BO182" s="142"/>
      <c r="BP182" s="142"/>
      <c r="BQ182" s="142"/>
      <c r="BR182" s="142"/>
      <c r="BS182" s="142"/>
      <c r="BT182" s="142"/>
      <c r="BU182" s="142"/>
      <c r="BV182" s="142"/>
      <c r="BW182" s="142"/>
      <c r="BX182" s="142"/>
      <c r="BY182" s="142"/>
      <c r="BZ182" s="142"/>
      <c r="CA182" s="142"/>
      <c r="CB182" s="142"/>
      <c r="CC182" s="142"/>
      <c r="CD182" s="142"/>
      <c r="CE182" s="142"/>
      <c r="CF182" s="142"/>
      <c r="CG182" s="142"/>
      <c r="CH182" s="142"/>
      <c r="CI182" s="142"/>
      <c r="CJ182" s="142"/>
      <c r="CK182" s="142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2"/>
      <c r="DE182" s="142"/>
      <c r="DF182" s="142"/>
      <c r="DG182" s="142"/>
      <c r="DH182" s="142"/>
    </row>
    <row r="183" spans="2:112" x14ac:dyDescent="0.25">
      <c r="B183" s="140">
        <v>2020</v>
      </c>
      <c r="C183" s="140">
        <v>12</v>
      </c>
      <c r="D183" s="140" t="s">
        <v>678</v>
      </c>
      <c r="E183" s="147">
        <v>44166</v>
      </c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 t="s">
        <v>430</v>
      </c>
      <c r="BC183" s="142"/>
      <c r="BE183" s="150"/>
      <c r="BI183" s="140">
        <v>2020</v>
      </c>
      <c r="BJ183" s="140">
        <v>12</v>
      </c>
      <c r="BK183" s="140" t="s">
        <v>678</v>
      </c>
      <c r="BL183" s="147">
        <v>44166</v>
      </c>
      <c r="BM183" s="142"/>
      <c r="BN183" s="142"/>
      <c r="BO183" s="142"/>
      <c r="BP183" s="142"/>
      <c r="BQ183" s="142"/>
      <c r="BR183" s="142"/>
      <c r="BS183" s="142"/>
      <c r="BT183" s="142"/>
      <c r="BU183" s="142"/>
      <c r="BV183" s="142"/>
      <c r="BW183" s="142"/>
      <c r="BX183" s="142"/>
      <c r="BY183" s="142"/>
      <c r="BZ183" s="142"/>
      <c r="CA183" s="142"/>
      <c r="CB183" s="142"/>
      <c r="CC183" s="142"/>
      <c r="CD183" s="142"/>
      <c r="CE183" s="142"/>
      <c r="CF183" s="142"/>
      <c r="CG183" s="142"/>
      <c r="CH183" s="142"/>
      <c r="CI183" s="142"/>
      <c r="CJ183" s="142"/>
      <c r="CK183" s="142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142"/>
      <c r="DG183" s="142"/>
      <c r="DH183" s="142"/>
    </row>
    <row r="184" spans="2:112" x14ac:dyDescent="0.25">
      <c r="E184" s="147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E184" s="150"/>
      <c r="BI184" s="140" t="e">
        <v>#VALUE!</v>
      </c>
      <c r="BJ184" s="140" t="e">
        <v>#VALUE!</v>
      </c>
      <c r="BK184" s="140" t="e">
        <v>#VALUE!</v>
      </c>
      <c r="BL184" s="147">
        <v>44197</v>
      </c>
      <c r="BM184" s="142"/>
      <c r="BN184" s="142"/>
      <c r="BO184" s="142"/>
      <c r="BP184" s="142"/>
      <c r="BQ184" s="142"/>
      <c r="BR184" s="142"/>
      <c r="BS184" s="142"/>
      <c r="BT184" s="142"/>
      <c r="BU184" s="142"/>
      <c r="BV184" s="142"/>
      <c r="BW184" s="142"/>
      <c r="BX184" s="142"/>
      <c r="BY184" s="142"/>
      <c r="BZ184" s="142"/>
      <c r="CA184" s="142"/>
      <c r="CB184" s="142"/>
      <c r="CC184" s="142"/>
      <c r="CD184" s="142"/>
      <c r="CE184" s="142"/>
      <c r="CF184" s="142"/>
      <c r="CG184" s="142"/>
      <c r="CH184" s="142"/>
      <c r="CI184" s="142"/>
      <c r="CJ184" s="142"/>
      <c r="CK184" s="142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2"/>
      <c r="DE184" s="142"/>
      <c r="DF184" s="142"/>
      <c r="DG184" s="142"/>
      <c r="DH184" s="142"/>
    </row>
    <row r="185" spans="2:112" x14ac:dyDescent="0.25">
      <c r="E185" s="147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51"/>
      <c r="BE185" s="150"/>
      <c r="BL185" s="147"/>
      <c r="BM185" s="142"/>
      <c r="BN185" s="142"/>
      <c r="BO185" s="142"/>
      <c r="BP185" s="142"/>
      <c r="BQ185" s="142"/>
      <c r="BR185" s="142"/>
      <c r="BS185" s="142"/>
      <c r="BT185" s="142"/>
      <c r="BU185" s="142"/>
      <c r="BV185" s="142"/>
      <c r="BW185" s="142"/>
      <c r="BX185" s="142"/>
      <c r="BY185" s="142"/>
      <c r="BZ185" s="142"/>
      <c r="CA185" s="142"/>
      <c r="CB185" s="142"/>
      <c r="CC185" s="142"/>
      <c r="CD185" s="142"/>
      <c r="CE185" s="142"/>
      <c r="CF185" s="142"/>
      <c r="CG185" s="142"/>
      <c r="CH185" s="142"/>
      <c r="CI185" s="142"/>
      <c r="CJ185" s="142"/>
      <c r="CK185" s="142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2"/>
      <c r="DE185" s="142"/>
      <c r="DF185" s="142"/>
      <c r="DG185" s="142"/>
      <c r="DH185" s="142"/>
    </row>
    <row r="186" spans="2:112" x14ac:dyDescent="0.25">
      <c r="E186" s="147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51"/>
      <c r="BE186" s="150"/>
      <c r="BL186" s="147"/>
      <c r="BM186" s="142"/>
      <c r="BN186" s="142"/>
      <c r="BO186" s="142"/>
      <c r="BP186" s="142"/>
      <c r="BQ186" s="142"/>
      <c r="BR186" s="142"/>
      <c r="BS186" s="142"/>
      <c r="BT186" s="142"/>
      <c r="BU186" s="142"/>
      <c r="BV186" s="142"/>
      <c r="BW186" s="142"/>
      <c r="BX186" s="142"/>
      <c r="BY186" s="142"/>
      <c r="BZ186" s="142"/>
      <c r="CA186" s="142"/>
      <c r="CB186" s="142"/>
      <c r="CC186" s="142"/>
      <c r="CD186" s="142"/>
      <c r="CE186" s="142"/>
      <c r="CF186" s="142"/>
      <c r="CG186" s="142"/>
      <c r="CH186" s="142"/>
      <c r="CI186" s="142"/>
      <c r="CJ186" s="142"/>
      <c r="CK186" s="142"/>
      <c r="CL186" s="142"/>
      <c r="CM186" s="142"/>
      <c r="CN186" s="142"/>
      <c r="CO186" s="142"/>
      <c r="CP186" s="142"/>
      <c r="CQ186" s="142"/>
      <c r="CR186" s="142"/>
      <c r="CS186" s="142"/>
      <c r="CT186" s="142"/>
      <c r="CU186" s="142"/>
      <c r="CV186" s="142"/>
      <c r="CW186" s="142"/>
      <c r="CX186" s="142"/>
      <c r="CY186" s="142"/>
      <c r="CZ186" s="142"/>
      <c r="DA186" s="142"/>
      <c r="DB186" s="142"/>
      <c r="DC186" s="142"/>
      <c r="DD186" s="142"/>
      <c r="DE186" s="142"/>
      <c r="DF186" s="142"/>
      <c r="DG186" s="142"/>
      <c r="DH186" s="142"/>
    </row>
    <row r="187" spans="2:112" x14ac:dyDescent="0.25">
      <c r="E187" s="147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  <c r="AU187" s="144"/>
      <c r="AV187" s="144"/>
      <c r="AW187" s="144"/>
      <c r="AX187" s="144"/>
      <c r="AY187" s="144"/>
      <c r="AZ187" s="144"/>
      <c r="BA187" s="144"/>
      <c r="BB187" s="151"/>
      <c r="BE187" s="150"/>
      <c r="BL187" s="147"/>
      <c r="BM187" s="142"/>
      <c r="BN187" s="142"/>
      <c r="BO187" s="142"/>
      <c r="BP187" s="142"/>
      <c r="BQ187" s="142"/>
      <c r="BR187" s="142"/>
      <c r="BS187" s="142"/>
      <c r="BT187" s="142"/>
      <c r="BU187" s="142"/>
      <c r="BV187" s="142"/>
      <c r="BW187" s="142"/>
      <c r="BX187" s="142"/>
      <c r="BY187" s="142"/>
      <c r="BZ187" s="142"/>
      <c r="CA187" s="142"/>
      <c r="CB187" s="142"/>
      <c r="CC187" s="142"/>
      <c r="CD187" s="142"/>
      <c r="CE187" s="142"/>
      <c r="CF187" s="142"/>
      <c r="CG187" s="142"/>
      <c r="CH187" s="142"/>
      <c r="CI187" s="142"/>
      <c r="CJ187" s="142"/>
      <c r="CK187" s="142"/>
      <c r="CL187" s="142"/>
      <c r="CM187" s="142"/>
      <c r="CN187" s="142"/>
      <c r="CO187" s="142"/>
      <c r="CP187" s="142"/>
      <c r="CQ187" s="142"/>
      <c r="CR187" s="142"/>
      <c r="CS187" s="142"/>
      <c r="CT187" s="142"/>
      <c r="CU187" s="142"/>
      <c r="CV187" s="142"/>
      <c r="CW187" s="142"/>
      <c r="CX187" s="142"/>
      <c r="CY187" s="142"/>
      <c r="CZ187" s="142"/>
      <c r="DA187" s="142"/>
      <c r="DB187" s="142"/>
      <c r="DC187" s="142"/>
      <c r="DD187" s="142"/>
      <c r="DE187" s="142"/>
      <c r="DF187" s="142"/>
      <c r="DG187" s="142"/>
      <c r="DH187" s="142"/>
    </row>
    <row r="188" spans="2:112" x14ac:dyDescent="0.25">
      <c r="E188" s="147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51"/>
      <c r="BE188" s="150"/>
      <c r="BL188" s="147"/>
      <c r="BM188" s="142"/>
      <c r="BN188" s="142"/>
      <c r="BO188" s="142"/>
      <c r="BP188" s="142"/>
      <c r="BQ188" s="142"/>
      <c r="BR188" s="142"/>
      <c r="BS188" s="142"/>
      <c r="BT188" s="142"/>
      <c r="BU188" s="142"/>
      <c r="BV188" s="142"/>
      <c r="BW188" s="142"/>
      <c r="BX188" s="142"/>
      <c r="BY188" s="142"/>
      <c r="BZ188" s="142"/>
      <c r="CA188" s="142"/>
      <c r="CB188" s="142"/>
      <c r="CC188" s="142"/>
      <c r="CD188" s="142"/>
      <c r="CE188" s="142"/>
      <c r="CF188" s="142"/>
      <c r="CG188" s="142"/>
      <c r="CH188" s="142"/>
      <c r="CI188" s="142"/>
      <c r="CJ188" s="142"/>
      <c r="CK188" s="142"/>
      <c r="CL188" s="142"/>
      <c r="CM188" s="142"/>
      <c r="CN188" s="142"/>
      <c r="CO188" s="142"/>
      <c r="CP188" s="142"/>
      <c r="CQ188" s="142"/>
      <c r="CR188" s="142"/>
      <c r="CS188" s="142"/>
      <c r="CT188" s="142"/>
      <c r="CU188" s="142"/>
      <c r="CV188" s="142"/>
      <c r="CW188" s="142"/>
      <c r="CX188" s="142"/>
      <c r="CY188" s="142"/>
      <c r="CZ188" s="142"/>
      <c r="DA188" s="142"/>
      <c r="DB188" s="142"/>
      <c r="DC188" s="142"/>
      <c r="DD188" s="142"/>
      <c r="DE188" s="142"/>
      <c r="DF188" s="142"/>
      <c r="DG188" s="142"/>
      <c r="DH188" s="142"/>
    </row>
    <row r="189" spans="2:112" x14ac:dyDescent="0.25">
      <c r="E189" s="147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  <c r="AU189" s="144"/>
      <c r="AV189" s="144"/>
      <c r="AW189" s="144"/>
      <c r="AX189" s="144"/>
      <c r="AY189" s="144"/>
      <c r="AZ189" s="144"/>
      <c r="BA189" s="144"/>
      <c r="BB189" s="151"/>
      <c r="BE189" s="150"/>
      <c r="BL189" s="147"/>
      <c r="BM189" s="142"/>
      <c r="BN189" s="142"/>
      <c r="BO189" s="142"/>
      <c r="BP189" s="142"/>
      <c r="BQ189" s="142"/>
      <c r="BR189" s="142"/>
      <c r="BS189" s="142"/>
      <c r="BT189" s="142"/>
      <c r="BU189" s="142"/>
      <c r="BV189" s="142"/>
      <c r="BW189" s="142"/>
      <c r="BX189" s="142"/>
      <c r="BY189" s="142"/>
      <c r="BZ189" s="142"/>
      <c r="CA189" s="142"/>
      <c r="CB189" s="142"/>
      <c r="CC189" s="142"/>
      <c r="CD189" s="142"/>
      <c r="CE189" s="142"/>
      <c r="CF189" s="142"/>
      <c r="CG189" s="142"/>
      <c r="CH189" s="142"/>
      <c r="CI189" s="142"/>
      <c r="CJ189" s="142"/>
      <c r="CK189" s="142"/>
      <c r="CL189" s="142"/>
      <c r="CM189" s="142"/>
      <c r="CN189" s="142"/>
      <c r="CO189" s="142"/>
      <c r="CP189" s="142"/>
      <c r="CQ189" s="142"/>
      <c r="CR189" s="142"/>
      <c r="CS189" s="142"/>
      <c r="CT189" s="142"/>
      <c r="CU189" s="142"/>
      <c r="CV189" s="142"/>
      <c r="CW189" s="142"/>
      <c r="CX189" s="142"/>
      <c r="CY189" s="142"/>
      <c r="CZ189" s="142"/>
      <c r="DA189" s="142"/>
      <c r="DB189" s="142"/>
      <c r="DC189" s="142"/>
      <c r="DD189" s="142"/>
      <c r="DE189" s="142"/>
      <c r="DF189" s="142"/>
      <c r="DG189" s="142"/>
      <c r="DH189" s="142"/>
    </row>
    <row r="190" spans="2:112" x14ac:dyDescent="0.25">
      <c r="E190" s="147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51"/>
      <c r="BE190" s="150"/>
      <c r="BL190" s="147"/>
      <c r="BM190" s="142"/>
      <c r="BN190" s="142"/>
      <c r="BO190" s="142"/>
      <c r="BP190" s="142"/>
      <c r="BQ190" s="142"/>
      <c r="BR190" s="142"/>
      <c r="BS190" s="142"/>
      <c r="BT190" s="142"/>
      <c r="BU190" s="142"/>
      <c r="BV190" s="142"/>
      <c r="BW190" s="142"/>
      <c r="BX190" s="142"/>
      <c r="BY190" s="142"/>
      <c r="BZ190" s="142"/>
      <c r="CA190" s="142"/>
      <c r="CB190" s="142"/>
      <c r="CC190" s="142"/>
      <c r="CD190" s="142"/>
      <c r="CE190" s="142"/>
      <c r="CF190" s="142"/>
      <c r="CG190" s="142"/>
      <c r="CH190" s="142"/>
      <c r="CI190" s="142"/>
      <c r="CJ190" s="142"/>
      <c r="CK190" s="142"/>
      <c r="CL190" s="142"/>
      <c r="CM190" s="142"/>
      <c r="CN190" s="142"/>
      <c r="CO190" s="142"/>
      <c r="CP190" s="142"/>
      <c r="CQ190" s="142"/>
      <c r="CR190" s="142"/>
      <c r="CS190" s="142"/>
      <c r="CT190" s="142"/>
      <c r="CU190" s="142"/>
      <c r="CV190" s="142"/>
      <c r="CW190" s="142"/>
      <c r="CX190" s="142"/>
      <c r="CY190" s="142"/>
      <c r="CZ190" s="142"/>
      <c r="DA190" s="142"/>
      <c r="DB190" s="142"/>
      <c r="DC190" s="142"/>
      <c r="DD190" s="142"/>
      <c r="DE190" s="142"/>
      <c r="DF190" s="142"/>
      <c r="DG190" s="142"/>
      <c r="DH190" s="142"/>
    </row>
    <row r="191" spans="2:112" x14ac:dyDescent="0.25">
      <c r="E191" s="147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  <c r="AU191" s="144"/>
      <c r="AV191" s="144"/>
      <c r="AW191" s="144"/>
      <c r="AX191" s="144"/>
      <c r="AY191" s="144"/>
      <c r="AZ191" s="144"/>
      <c r="BA191" s="144"/>
      <c r="BB191" s="151"/>
      <c r="BE191" s="150"/>
      <c r="BL191" s="147"/>
      <c r="BM191" s="142"/>
      <c r="BN191" s="142"/>
      <c r="BO191" s="142"/>
      <c r="BP191" s="142"/>
      <c r="BQ191" s="142"/>
      <c r="BR191" s="142"/>
      <c r="BS191" s="142"/>
      <c r="BT191" s="142"/>
      <c r="BU191" s="142"/>
      <c r="BV191" s="142"/>
      <c r="BW191" s="142"/>
      <c r="BX191" s="142"/>
      <c r="BY191" s="142"/>
      <c r="BZ191" s="142"/>
      <c r="CA191" s="142"/>
      <c r="CB191" s="142"/>
      <c r="CC191" s="142"/>
      <c r="CD191" s="142"/>
      <c r="CE191" s="142"/>
      <c r="CF191" s="142"/>
      <c r="CG191" s="142"/>
      <c r="CH191" s="142"/>
      <c r="CI191" s="142"/>
      <c r="CJ191" s="142"/>
      <c r="CK191" s="142"/>
      <c r="CL191" s="142"/>
      <c r="CM191" s="142"/>
      <c r="CN191" s="142"/>
      <c r="CO191" s="142"/>
      <c r="CP191" s="142"/>
      <c r="CQ191" s="142"/>
      <c r="CR191" s="142"/>
      <c r="CS191" s="142"/>
      <c r="CT191" s="142"/>
      <c r="CU191" s="142"/>
      <c r="CV191" s="142"/>
      <c r="CW191" s="142"/>
      <c r="CX191" s="142"/>
      <c r="CY191" s="142"/>
      <c r="CZ191" s="142"/>
      <c r="DA191" s="142"/>
      <c r="DB191" s="142"/>
      <c r="DC191" s="142"/>
      <c r="DD191" s="142"/>
      <c r="DE191" s="142"/>
      <c r="DF191" s="142"/>
      <c r="DG191" s="142"/>
      <c r="DH191" s="142"/>
    </row>
    <row r="192" spans="2:112" x14ac:dyDescent="0.25">
      <c r="BL192" s="147"/>
      <c r="BM192" s="142"/>
      <c r="BN192" s="142"/>
      <c r="BO192" s="142"/>
      <c r="BP192" s="142"/>
      <c r="BQ192" s="142"/>
      <c r="BR192" s="142"/>
      <c r="BS192" s="142"/>
      <c r="BT192" s="142"/>
      <c r="BU192" s="142"/>
      <c r="BV192" s="142"/>
      <c r="BW192" s="142"/>
      <c r="BX192" s="142"/>
      <c r="BY192" s="142"/>
      <c r="BZ192" s="142"/>
      <c r="CA192" s="142"/>
      <c r="CB192" s="142"/>
      <c r="CC192" s="142"/>
      <c r="CD192" s="142"/>
      <c r="CE192" s="142"/>
      <c r="CF192" s="142"/>
      <c r="CG192" s="142"/>
      <c r="CH192" s="142"/>
      <c r="CI192" s="142"/>
      <c r="CJ192" s="142"/>
      <c r="CK192" s="142"/>
      <c r="CL192" s="142"/>
      <c r="CM192" s="142"/>
      <c r="CN192" s="142"/>
      <c r="CO192" s="142"/>
      <c r="CP192" s="142"/>
      <c r="CQ192" s="142"/>
      <c r="CR192" s="142"/>
      <c r="CS192" s="142"/>
      <c r="CT192" s="142"/>
      <c r="CU192" s="142"/>
      <c r="CV192" s="142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</row>
    <row r="193" spans="4:114" x14ac:dyDescent="0.25">
      <c r="D193" s="140">
        <v>1</v>
      </c>
      <c r="E193" s="140">
        <v>2</v>
      </c>
      <c r="F193" s="140">
        <v>3</v>
      </c>
      <c r="G193" s="140">
        <v>4</v>
      </c>
      <c r="H193" s="140">
        <v>5</v>
      </c>
      <c r="I193" s="140">
        <v>6</v>
      </c>
      <c r="J193" s="140">
        <v>7</v>
      </c>
      <c r="K193" s="140">
        <v>8</v>
      </c>
      <c r="L193" s="140">
        <v>9</v>
      </c>
      <c r="M193" s="140">
        <v>10</v>
      </c>
      <c r="N193" s="140">
        <v>11</v>
      </c>
      <c r="O193" s="140">
        <v>12</v>
      </c>
      <c r="P193" s="140">
        <v>13</v>
      </c>
      <c r="Q193" s="140">
        <v>14</v>
      </c>
      <c r="R193" s="140">
        <v>15</v>
      </c>
      <c r="S193" s="140">
        <v>16</v>
      </c>
      <c r="T193" s="140">
        <v>17</v>
      </c>
      <c r="U193" s="140">
        <v>18</v>
      </c>
      <c r="V193" s="140">
        <v>19</v>
      </c>
      <c r="W193" s="140">
        <v>20</v>
      </c>
      <c r="X193" s="140">
        <v>21</v>
      </c>
      <c r="Y193" s="140">
        <v>22</v>
      </c>
      <c r="Z193" s="140">
        <v>23</v>
      </c>
      <c r="AA193" s="140">
        <v>24</v>
      </c>
      <c r="AB193" s="140">
        <v>25</v>
      </c>
      <c r="AC193" s="140">
        <v>26</v>
      </c>
      <c r="AD193" s="140">
        <v>27</v>
      </c>
      <c r="AE193" s="140">
        <v>28</v>
      </c>
      <c r="AF193" s="140">
        <v>29</v>
      </c>
      <c r="AG193" s="140">
        <v>30</v>
      </c>
      <c r="AH193" s="140">
        <v>31</v>
      </c>
      <c r="AI193" s="140">
        <v>32</v>
      </c>
      <c r="AJ193" s="140">
        <v>33</v>
      </c>
      <c r="AK193" s="140">
        <v>34</v>
      </c>
      <c r="AL193" s="140">
        <v>35</v>
      </c>
      <c r="AM193" s="140">
        <v>36</v>
      </c>
      <c r="AN193" s="140">
        <v>37</v>
      </c>
      <c r="AO193" s="140">
        <v>38</v>
      </c>
      <c r="AP193" s="140">
        <v>39</v>
      </c>
      <c r="AQ193" s="140">
        <v>40</v>
      </c>
      <c r="AR193" s="140">
        <v>41</v>
      </c>
      <c r="AS193" s="140">
        <v>42</v>
      </c>
      <c r="AT193" s="140">
        <v>43</v>
      </c>
      <c r="AU193" s="140">
        <v>44</v>
      </c>
      <c r="AV193" s="140">
        <v>45</v>
      </c>
      <c r="AW193" s="140">
        <v>46</v>
      </c>
      <c r="AX193" s="140">
        <v>47</v>
      </c>
      <c r="AY193" s="140">
        <v>48</v>
      </c>
      <c r="AZ193" s="140">
        <v>49</v>
      </c>
      <c r="BA193" s="140">
        <v>50</v>
      </c>
      <c r="BB193" s="140">
        <v>51</v>
      </c>
      <c r="BC193" s="140">
        <v>52</v>
      </c>
      <c r="BK193" s="150">
        <v>1</v>
      </c>
      <c r="BL193" s="147"/>
      <c r="BM193" s="142"/>
      <c r="BN193" s="142"/>
      <c r="BO193" s="142"/>
      <c r="BP193" s="142"/>
      <c r="BQ193" s="142"/>
      <c r="BR193" s="142"/>
      <c r="BS193" s="142"/>
      <c r="BT193" s="142"/>
      <c r="BU193" s="142"/>
      <c r="BV193" s="142"/>
      <c r="BW193" s="142"/>
      <c r="BX193" s="142"/>
      <c r="BY193" s="142"/>
      <c r="BZ193" s="142"/>
      <c r="CA193" s="142"/>
      <c r="CB193" s="142"/>
      <c r="CC193" s="142"/>
      <c r="CD193" s="142"/>
      <c r="CE193" s="142"/>
      <c r="CF193" s="142"/>
      <c r="CG193" s="142"/>
      <c r="CH193" s="142"/>
      <c r="CI193" s="142"/>
      <c r="CJ193" s="142"/>
      <c r="CK193" s="142"/>
      <c r="CL193" s="142"/>
      <c r="CM193" s="142"/>
      <c r="CN193" s="142"/>
      <c r="CO193" s="142"/>
      <c r="CP193" s="142"/>
      <c r="CQ193" s="142"/>
      <c r="CR193" s="142"/>
      <c r="CS193" s="142"/>
      <c r="CT193" s="142"/>
      <c r="CU193" s="142"/>
      <c r="CV193" s="142"/>
      <c r="CW193" s="142"/>
      <c r="CX193" s="142"/>
      <c r="CY193" s="142"/>
      <c r="CZ193" s="142"/>
      <c r="DA193" s="142"/>
      <c r="DB193" s="142"/>
      <c r="DC193" s="142"/>
      <c r="DD193" s="142"/>
      <c r="DE193" s="142"/>
      <c r="DF193" s="142"/>
      <c r="DG193" s="142"/>
      <c r="DH193" s="142"/>
      <c r="DI193" s="140">
        <v>51</v>
      </c>
      <c r="DJ193" s="140">
        <v>52</v>
      </c>
    </row>
    <row r="194" spans="4:114" x14ac:dyDescent="0.25">
      <c r="BL194" s="147"/>
      <c r="BM194" s="142"/>
      <c r="BN194" s="142"/>
      <c r="BO194" s="142"/>
      <c r="BP194" s="142"/>
      <c r="BQ194" s="142"/>
      <c r="BR194" s="142"/>
      <c r="BS194" s="142"/>
      <c r="BT194" s="142"/>
      <c r="BU194" s="142"/>
      <c r="BV194" s="142"/>
      <c r="BW194" s="142"/>
      <c r="BX194" s="142"/>
      <c r="BY194" s="142"/>
      <c r="BZ194" s="142"/>
      <c r="CA194" s="142"/>
      <c r="CB194" s="142"/>
      <c r="CC194" s="142"/>
      <c r="CD194" s="142"/>
      <c r="CE194" s="142"/>
      <c r="CF194" s="142"/>
      <c r="CG194" s="142"/>
      <c r="CH194" s="142"/>
      <c r="CI194" s="142"/>
      <c r="CJ194" s="142"/>
      <c r="CK194" s="142"/>
      <c r="CL194" s="142"/>
      <c r="CM194" s="142"/>
      <c r="CN194" s="142"/>
      <c r="CO194" s="142"/>
      <c r="CP194" s="142"/>
      <c r="CQ194" s="142"/>
      <c r="CR194" s="142"/>
      <c r="CS194" s="142"/>
      <c r="CT194" s="142"/>
      <c r="CU194" s="142"/>
      <c r="CV194" s="142"/>
      <c r="CW194" s="142"/>
      <c r="CX194" s="142"/>
      <c r="CY194" s="142"/>
      <c r="CZ194" s="142"/>
      <c r="DA194" s="142"/>
      <c r="DB194" s="142"/>
      <c r="DC194" s="142"/>
      <c r="DD194" s="142"/>
      <c r="DE194" s="142"/>
      <c r="DF194" s="142"/>
      <c r="DG194" s="142"/>
      <c r="DH194" s="142"/>
    </row>
    <row r="195" spans="4:114" x14ac:dyDescent="0.25">
      <c r="AT195" s="140">
        <v>-0.39609735261174628</v>
      </c>
      <c r="BL195" s="147"/>
      <c r="BM195" s="142"/>
      <c r="BN195" s="142"/>
      <c r="BO195" s="142"/>
      <c r="BP195" s="142"/>
      <c r="BQ195" s="142"/>
      <c r="BR195" s="142"/>
      <c r="BS195" s="142"/>
      <c r="BT195" s="142"/>
      <c r="BU195" s="142"/>
      <c r="BV195" s="142"/>
      <c r="BW195" s="142"/>
      <c r="BX195" s="142"/>
      <c r="BY195" s="142"/>
      <c r="BZ195" s="142"/>
      <c r="CA195" s="142"/>
      <c r="CB195" s="142"/>
      <c r="CC195" s="142"/>
      <c r="CD195" s="142"/>
      <c r="CE195" s="142"/>
      <c r="CF195" s="142"/>
      <c r="CG195" s="142"/>
      <c r="CH195" s="142"/>
      <c r="CI195" s="142"/>
      <c r="CJ195" s="142"/>
      <c r="CK195" s="142"/>
      <c r="CL195" s="142"/>
      <c r="CM195" s="142"/>
      <c r="CN195" s="142"/>
      <c r="CO195" s="142"/>
      <c r="CP195" s="142"/>
      <c r="CQ195" s="142"/>
      <c r="CR195" s="142"/>
      <c r="CS195" s="142"/>
      <c r="CT195" s="142"/>
      <c r="CU195" s="142"/>
      <c r="CV195" s="142"/>
      <c r="CW195" s="142"/>
      <c r="CX195" s="142"/>
      <c r="CY195" s="142"/>
      <c r="CZ195" s="142"/>
      <c r="DA195" s="142"/>
      <c r="DB195" s="142"/>
      <c r="DC195" s="142"/>
      <c r="DD195" s="142"/>
      <c r="DE195" s="142"/>
      <c r="DF195" s="142"/>
      <c r="DG195" s="142"/>
      <c r="DH195" s="142"/>
    </row>
    <row r="196" spans="4:114" x14ac:dyDescent="0.25">
      <c r="E196" s="140">
        <v>2020</v>
      </c>
      <c r="F196" s="140">
        <v>10</v>
      </c>
      <c r="G196" s="140" t="s">
        <v>679</v>
      </c>
      <c r="BL196" s="147"/>
      <c r="BM196" s="142"/>
      <c r="BN196" s="142"/>
      <c r="BO196" s="142"/>
      <c r="BP196" s="142"/>
      <c r="BQ196" s="142"/>
      <c r="BR196" s="142"/>
      <c r="BS196" s="142"/>
      <c r="BT196" s="142"/>
      <c r="BU196" s="142"/>
      <c r="BV196" s="142"/>
      <c r="BW196" s="142"/>
      <c r="BX196" s="142"/>
      <c r="BY196" s="142"/>
      <c r="BZ196" s="142"/>
      <c r="CA196" s="142"/>
      <c r="CB196" s="142"/>
      <c r="CC196" s="142"/>
      <c r="CD196" s="142"/>
      <c r="CE196" s="142"/>
      <c r="CF196" s="142"/>
      <c r="CG196" s="142"/>
      <c r="CH196" s="142"/>
      <c r="CI196" s="142"/>
      <c r="CJ196" s="142"/>
      <c r="CK196" s="142"/>
      <c r="CL196" s="142"/>
      <c r="CM196" s="142"/>
      <c r="CN196" s="142"/>
      <c r="CO196" s="142"/>
      <c r="CP196" s="142"/>
      <c r="CQ196" s="142"/>
      <c r="CR196" s="142"/>
      <c r="CS196" s="142"/>
      <c r="CT196" s="142"/>
      <c r="CU196" s="142"/>
      <c r="CV196" s="142"/>
      <c r="CW196" s="142"/>
      <c r="CX196" s="142"/>
      <c r="CY196" s="142"/>
      <c r="CZ196" s="142"/>
      <c r="DA196" s="142"/>
      <c r="DB196" s="142"/>
      <c r="DC196" s="142"/>
      <c r="DD196" s="142"/>
      <c r="DE196" s="142"/>
      <c r="DF196" s="142"/>
      <c r="DG196" s="142"/>
      <c r="DH196" s="142"/>
    </row>
    <row r="197" spans="4:114" x14ac:dyDescent="0.25">
      <c r="F197" s="152"/>
      <c r="G197" s="140" t="s">
        <v>180</v>
      </c>
      <c r="H197" s="153" t="s">
        <v>401</v>
      </c>
      <c r="I197" s="140" t="s">
        <v>298</v>
      </c>
      <c r="J197" s="140" t="s">
        <v>233</v>
      </c>
      <c r="K197" s="140" t="s">
        <v>234</v>
      </c>
      <c r="L197" s="140" t="s">
        <v>236</v>
      </c>
      <c r="M197" s="140" t="s">
        <v>237</v>
      </c>
      <c r="N197" s="140" t="s">
        <v>188</v>
      </c>
      <c r="O197" s="140" t="s">
        <v>193</v>
      </c>
      <c r="P197" s="140" t="s">
        <v>194</v>
      </c>
      <c r="Q197" s="140" t="s">
        <v>195</v>
      </c>
      <c r="R197" s="140" t="s">
        <v>196</v>
      </c>
      <c r="S197" s="140" t="s">
        <v>238</v>
      </c>
      <c r="T197" s="140" t="s">
        <v>239</v>
      </c>
      <c r="U197" s="140" t="s">
        <v>240</v>
      </c>
      <c r="V197" s="140" t="s">
        <v>241</v>
      </c>
      <c r="W197" s="140" t="s">
        <v>276</v>
      </c>
      <c r="X197" s="140" t="s">
        <v>276</v>
      </c>
      <c r="Y197" s="140" t="s">
        <v>242</v>
      </c>
      <c r="Z197" s="140" t="s">
        <v>243</v>
      </c>
      <c r="AA197" s="140" t="s">
        <v>244</v>
      </c>
      <c r="AB197" s="140" t="s">
        <v>245</v>
      </c>
      <c r="AC197" s="140" t="s">
        <v>247</v>
      </c>
      <c r="AD197" s="140" t="s">
        <v>253</v>
      </c>
      <c r="AE197" s="140" t="s">
        <v>249</v>
      </c>
      <c r="AF197" s="140" t="s">
        <v>254</v>
      </c>
      <c r="AG197" s="140" t="s">
        <v>283</v>
      </c>
      <c r="AH197" s="140" t="s">
        <v>407</v>
      </c>
      <c r="AI197" s="140" t="s">
        <v>408</v>
      </c>
      <c r="AJ197" s="140" t="s">
        <v>287</v>
      </c>
      <c r="AK197" s="140" t="s">
        <v>290</v>
      </c>
      <c r="AL197" s="140" t="s">
        <v>291</v>
      </c>
      <c r="AM197" s="140" t="s">
        <v>292</v>
      </c>
      <c r="AN197" s="140" t="s">
        <v>293</v>
      </c>
      <c r="AO197" s="140" t="s">
        <v>296</v>
      </c>
      <c r="AP197" s="140" t="s">
        <v>297</v>
      </c>
      <c r="AQ197" s="140" t="s">
        <v>285</v>
      </c>
      <c r="AR197" s="140" t="s">
        <v>284</v>
      </c>
      <c r="AS197" s="140" t="s">
        <v>250</v>
      </c>
      <c r="AT197" s="140" t="s">
        <v>251</v>
      </c>
      <c r="AU197" s="140" t="s">
        <v>203</v>
      </c>
      <c r="AV197" s="140" t="s">
        <v>206</v>
      </c>
      <c r="AW197" s="140" t="s">
        <v>207</v>
      </c>
      <c r="AX197" s="140" t="s">
        <v>217</v>
      </c>
      <c r="AY197" s="140" t="s">
        <v>212</v>
      </c>
      <c r="AZ197" s="140" t="s">
        <v>216</v>
      </c>
      <c r="BA197" s="140" t="s">
        <v>263</v>
      </c>
      <c r="BB197" s="140" t="s">
        <v>264</v>
      </c>
      <c r="BC197" s="140" t="s">
        <v>268</v>
      </c>
      <c r="BD197" s="140" t="s">
        <v>267</v>
      </c>
      <c r="BE197" s="140" t="s">
        <v>269</v>
      </c>
      <c r="BF197" s="140" t="s">
        <v>270</v>
      </c>
      <c r="BG197" s="140" t="s">
        <v>271</v>
      </c>
      <c r="BH197" s="140" t="s">
        <v>272</v>
      </c>
      <c r="BI197" s="140" t="s">
        <v>274</v>
      </c>
      <c r="BJ197" s="140" t="s">
        <v>275</v>
      </c>
      <c r="BK197" s="154" t="s">
        <v>346</v>
      </c>
      <c r="BM197" s="144"/>
      <c r="BN197" s="144"/>
      <c r="BO197" s="144"/>
      <c r="BP197" s="144"/>
      <c r="BQ197" s="144"/>
      <c r="BR197" s="144"/>
      <c r="BS197" s="144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  <c r="CM197" s="144"/>
      <c r="CN197" s="144"/>
      <c r="CO197" s="144"/>
      <c r="CP197" s="144"/>
      <c r="CQ197" s="144"/>
      <c r="CR197" s="144"/>
      <c r="CS197" s="144"/>
      <c r="CT197" s="144"/>
      <c r="CU197" s="144"/>
      <c r="CV197" s="144"/>
      <c r="CW197" s="144"/>
      <c r="CX197" s="144"/>
      <c r="CY197" s="144"/>
      <c r="CZ197" s="144"/>
      <c r="DA197" s="144"/>
      <c r="DB197" s="144"/>
      <c r="DC197" s="144"/>
      <c r="DD197" s="144"/>
      <c r="DE197" s="144"/>
      <c r="DF197" s="144"/>
      <c r="DG197" s="144"/>
      <c r="DH197" s="144"/>
    </row>
    <row r="198" spans="4:114" x14ac:dyDescent="0.25">
      <c r="F198" s="152"/>
      <c r="H198" s="153"/>
      <c r="BK198" s="15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  <c r="CM198" s="144"/>
      <c r="CN198" s="144"/>
      <c r="CO198" s="144"/>
      <c r="CP198" s="144"/>
      <c r="CQ198" s="144"/>
      <c r="CR198" s="144"/>
      <c r="CS198" s="144"/>
      <c r="CT198" s="144"/>
      <c r="CU198" s="144"/>
      <c r="CV198" s="144"/>
      <c r="CW198" s="144"/>
      <c r="CX198" s="144"/>
      <c r="CY198" s="144"/>
      <c r="CZ198" s="144"/>
      <c r="DA198" s="144"/>
      <c r="DB198" s="144"/>
      <c r="DC198" s="144"/>
      <c r="DD198" s="144"/>
      <c r="DE198" s="144"/>
      <c r="DF198" s="144"/>
      <c r="DG198" s="144"/>
      <c r="DH198" s="144"/>
    </row>
    <row r="199" spans="4:114" x14ac:dyDescent="0.25">
      <c r="D199" s="147">
        <v>39722</v>
      </c>
      <c r="E199" s="140" t="s">
        <v>532</v>
      </c>
      <c r="F199" s="140">
        <v>2008</v>
      </c>
      <c r="G199" s="149">
        <v>9.8533956000000002E-3</v>
      </c>
      <c r="H199" s="149">
        <v>2.9193743461703319E-2</v>
      </c>
      <c r="I199" s="149">
        <v>-1.9340347861703317E-2</v>
      </c>
      <c r="J199" s="149" t="e">
        <v>#N/A</v>
      </c>
      <c r="K199" s="149" t="e">
        <v>#N/A</v>
      </c>
      <c r="L199" s="149" t="e">
        <v>#N/A</v>
      </c>
      <c r="M199" s="149" t="e">
        <v>#N/A</v>
      </c>
      <c r="N199" s="155">
        <v>0.34478155672777644</v>
      </c>
      <c r="O199" s="155">
        <v>0.27786814446430513</v>
      </c>
      <c r="P199" s="155">
        <v>0.18829298926811619</v>
      </c>
      <c r="Q199" s="155">
        <v>9.6237896018299372E-3</v>
      </c>
      <c r="R199" s="155">
        <v>0.17943351993797232</v>
      </c>
      <c r="S199" s="149" t="e">
        <v>#N/A</v>
      </c>
      <c r="T199" s="152" t="e">
        <v>#N/A</v>
      </c>
      <c r="U199" s="149" t="e">
        <v>#N/A</v>
      </c>
      <c r="V199" s="149" t="e">
        <v>#N/A</v>
      </c>
      <c r="W199" s="149" t="e">
        <v>#N/A</v>
      </c>
      <c r="X199" s="149" t="e">
        <v>#N/A</v>
      </c>
      <c r="Y199" s="149" t="e">
        <v>#N/A</v>
      </c>
      <c r="Z199" s="149" t="e">
        <v>#N/A</v>
      </c>
      <c r="AA199" s="149" t="e">
        <v>#N/A</v>
      </c>
      <c r="AB199" s="149" t="e">
        <v>#N/A</v>
      </c>
      <c r="AC199" s="150">
        <v>379347.87890347384</v>
      </c>
      <c r="AD199" s="149">
        <v>0.39232705557624142</v>
      </c>
      <c r="AE199" s="149">
        <v>0.12321434920417537</v>
      </c>
      <c r="AF199" s="150">
        <v>462504.21767039277</v>
      </c>
      <c r="AG199" s="150">
        <v>446892.32054749108</v>
      </c>
      <c r="AH199" s="150">
        <v>106787.07292539433</v>
      </c>
      <c r="AI199" s="150">
        <v>36042.492319639219</v>
      </c>
      <c r="AJ199" s="149">
        <v>0.12217265071197816</v>
      </c>
      <c r="AK199" s="149">
        <v>0.1264600289554362</v>
      </c>
      <c r="AL199" s="149">
        <v>4.9198503352690742E-2</v>
      </c>
      <c r="AM199" s="149">
        <v>4.0734699258667996E-2</v>
      </c>
      <c r="AN199" s="156">
        <v>0.11660663335543621</v>
      </c>
      <c r="AO199" s="149">
        <v>1.2778210921409169E-2</v>
      </c>
      <c r="AP199" s="156">
        <v>0.27786814446430513</v>
      </c>
      <c r="AQ199" s="150">
        <v>179961.98987759106</v>
      </c>
      <c r="AR199" s="157">
        <v>149002.44999534523</v>
      </c>
      <c r="AS199" s="149">
        <v>1.2177847942492674</v>
      </c>
      <c r="AT199" s="149">
        <v>0.1529598604788763</v>
      </c>
      <c r="AU199" s="155">
        <v>0.34933432246947677</v>
      </c>
      <c r="AV199" s="155">
        <v>3.121750677281546E-2</v>
      </c>
      <c r="AW199" s="155">
        <v>0.34400450294157375</v>
      </c>
      <c r="AX199" s="155">
        <v>8.940585937957897E-2</v>
      </c>
      <c r="AY199" s="155">
        <v>0.16585975690380114</v>
      </c>
      <c r="AZ199" s="155">
        <v>1.7811190046597165E-2</v>
      </c>
      <c r="BA199" s="149" t="e">
        <v>#N/A</v>
      </c>
      <c r="BB199" s="149" t="e">
        <v>#N/A</v>
      </c>
      <c r="BC199" s="149" t="e">
        <v>#N/A</v>
      </c>
      <c r="BD199" s="149" t="e">
        <v>#N/A</v>
      </c>
      <c r="BE199" s="149" t="e">
        <v>#N/A</v>
      </c>
      <c r="BF199" s="149" t="e">
        <v>#N/A</v>
      </c>
      <c r="BG199" s="152" t="e">
        <v>#N/A</v>
      </c>
      <c r="BH199" s="152" t="e">
        <v>#N/A</v>
      </c>
      <c r="BI199" s="149" t="e">
        <v>#N/A</v>
      </c>
      <c r="BJ199" s="149" t="e">
        <v>#N/A</v>
      </c>
      <c r="BK199" s="149">
        <v>0.33341913285240887</v>
      </c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  <c r="CM199" s="144"/>
      <c r="CN199" s="144"/>
      <c r="CO199" s="144"/>
      <c r="CP199" s="144"/>
      <c r="CQ199" s="144"/>
      <c r="CR199" s="144"/>
      <c r="CS199" s="144"/>
      <c r="CT199" s="144"/>
      <c r="CU199" s="144"/>
      <c r="CV199" s="144"/>
      <c r="CW199" s="144"/>
      <c r="CX199" s="144"/>
      <c r="CY199" s="144"/>
      <c r="CZ199" s="144"/>
      <c r="DA199" s="144"/>
      <c r="DB199" s="144"/>
      <c r="DC199" s="144"/>
      <c r="DD199" s="144"/>
      <c r="DE199" s="144"/>
      <c r="DF199" s="144"/>
      <c r="DG199" s="144"/>
      <c r="DH199" s="144"/>
    </row>
    <row r="200" spans="4:114" x14ac:dyDescent="0.25">
      <c r="D200" s="147">
        <v>40087</v>
      </c>
      <c r="E200" s="140" t="s">
        <v>544</v>
      </c>
      <c r="F200" s="140">
        <v>2009</v>
      </c>
      <c r="G200" s="149">
        <v>-2.19480814E-2</v>
      </c>
      <c r="H200" s="149">
        <v>-3.4017282866436933E-3</v>
      </c>
      <c r="I200" s="149">
        <v>-1.8546353113356305E-2</v>
      </c>
      <c r="J200" s="149">
        <v>-7.5070316342548793E-2</v>
      </c>
      <c r="K200" s="149">
        <v>-5.7982133534583813E-2</v>
      </c>
      <c r="L200" s="149">
        <v>-8.1446268940337019E-2</v>
      </c>
      <c r="M200" s="149">
        <v>-6.2669856745797281E-2</v>
      </c>
      <c r="N200" s="155">
        <v>0.2650456186977807</v>
      </c>
      <c r="O200" s="155">
        <v>0.29998442353126514</v>
      </c>
      <c r="P200" s="155">
        <v>0.2076639766282167</v>
      </c>
      <c r="Q200" s="155">
        <v>1.1440352081295006E-2</v>
      </c>
      <c r="R200" s="155">
        <v>0.21586562906144252</v>
      </c>
      <c r="S200" s="149">
        <v>-8.336086795213582E-3</v>
      </c>
      <c r="T200" s="152">
        <v>5.4518135717659622E-2</v>
      </c>
      <c r="U200" s="149">
        <v>-0.13940240897698719</v>
      </c>
      <c r="V200" s="149">
        <v>-0.1587856965188853</v>
      </c>
      <c r="W200" s="149">
        <v>-0.29387568097766048</v>
      </c>
      <c r="X200" s="149">
        <v>-0.27563764727982365</v>
      </c>
      <c r="Y200" s="149">
        <v>0.20780151854287965</v>
      </c>
      <c r="Z200" s="149">
        <v>0.28622550160744287</v>
      </c>
      <c r="AA200" s="149">
        <v>0.32786921219432141</v>
      </c>
      <c r="AB200" s="149">
        <v>0.38106855700253739</v>
      </c>
      <c r="AC200" s="150">
        <v>460568.82709896343</v>
      </c>
      <c r="AD200" s="149">
        <v>0.42220302210045779</v>
      </c>
      <c r="AE200" s="149">
        <v>9.9572816718779822E-2</v>
      </c>
      <c r="AF200" s="150">
        <v>421603.27135769802</v>
      </c>
      <c r="AG200" s="150">
        <v>404501.87578157568</v>
      </c>
      <c r="AH200" s="150">
        <v>-13335.713999637988</v>
      </c>
      <c r="AI200" s="150">
        <v>-86042.538300423563</v>
      </c>
      <c r="AJ200" s="149">
        <v>0.1031819873224615</v>
      </c>
      <c r="AK200" s="149">
        <v>0.10754428101546948</v>
      </c>
      <c r="AL200" s="149">
        <v>3.8929367143158956E-2</v>
      </c>
      <c r="AM200" s="149">
        <v>4.9733055462801976E-2</v>
      </c>
      <c r="AN200" s="156">
        <v>0.12949236241546949</v>
      </c>
      <c r="AO200" s="149">
        <v>1.1698190276719027E-2</v>
      </c>
      <c r="AP200" s="156">
        <v>0.29998442353126514</v>
      </c>
      <c r="AQ200" s="150">
        <v>152613.86644148786</v>
      </c>
      <c r="AR200" s="157">
        <v>194967.30723147528</v>
      </c>
      <c r="AS200" s="149">
        <v>0.91298473483724163</v>
      </c>
      <c r="AT200" s="149">
        <v>0.17245317871146068</v>
      </c>
      <c r="AU200" s="155">
        <v>0.38406168931597734</v>
      </c>
      <c r="AV200" s="155">
        <v>3.2557251057170083E-2</v>
      </c>
      <c r="AW200" s="155">
        <v>0.34981868709836855</v>
      </c>
      <c r="AX200" s="155">
        <v>5.9673880954683359E-2</v>
      </c>
      <c r="AY200" s="155">
        <v>0.14322352892019455</v>
      </c>
      <c r="AZ200" s="155">
        <v>2.196263095126752E-2</v>
      </c>
      <c r="BA200" s="149">
        <v>0.23390641691471825</v>
      </c>
      <c r="BB200" s="149">
        <v>0.30067754939050406</v>
      </c>
      <c r="BC200" s="149">
        <v>4.296303666484258E-2</v>
      </c>
      <c r="BD200" s="149">
        <v>0.3496630419343143</v>
      </c>
      <c r="BE200" s="149">
        <v>0.22821514799719345</v>
      </c>
      <c r="BF200" s="149">
        <v>0.26409042180522824</v>
      </c>
      <c r="BG200" s="152">
        <v>-0.10011501565716474</v>
      </c>
      <c r="BH200" s="152">
        <v>0.71751428134598805</v>
      </c>
      <c r="BI200" s="149">
        <v>0.25963606102824444</v>
      </c>
      <c r="BJ200" s="149">
        <v>-5.4009603963416364E-3</v>
      </c>
      <c r="BK200" s="149">
        <v>0.48199358001680664</v>
      </c>
      <c r="BM200" s="144"/>
      <c r="BN200" s="144"/>
      <c r="BO200" s="144"/>
      <c r="BP200" s="144"/>
      <c r="BQ200" s="144"/>
      <c r="BR200" s="144"/>
      <c r="BS200" s="144"/>
      <c r="BT200" s="144"/>
      <c r="BU200" s="144"/>
      <c r="BV200" s="144"/>
      <c r="BW200" s="144"/>
      <c r="BX200" s="144"/>
      <c r="BY200" s="144"/>
      <c r="BZ200" s="144"/>
      <c r="CA200" s="144"/>
      <c r="CB200" s="144"/>
      <c r="CC200" s="144"/>
      <c r="CD200" s="144"/>
      <c r="CE200" s="144"/>
      <c r="CF200" s="144"/>
      <c r="CG200" s="144"/>
      <c r="CH200" s="144"/>
      <c r="CI200" s="144"/>
      <c r="CJ200" s="144"/>
      <c r="CK200" s="144"/>
      <c r="CL200" s="144"/>
      <c r="CM200" s="144"/>
      <c r="CN200" s="144"/>
      <c r="CO200" s="144"/>
      <c r="CP200" s="144"/>
      <c r="CQ200" s="144"/>
      <c r="CR200" s="144"/>
      <c r="CS200" s="144"/>
      <c r="CT200" s="144"/>
      <c r="CU200" s="144"/>
      <c r="CV200" s="144"/>
      <c r="CW200" s="144"/>
      <c r="CX200" s="144"/>
      <c r="CY200" s="144"/>
      <c r="CZ200" s="144"/>
      <c r="DA200" s="144"/>
      <c r="DB200" s="144"/>
      <c r="DC200" s="144"/>
      <c r="DD200" s="144"/>
      <c r="DE200" s="144"/>
      <c r="DF200" s="144"/>
      <c r="DG200" s="144"/>
      <c r="DH200" s="144"/>
    </row>
    <row r="201" spans="4:114" x14ac:dyDescent="0.25">
      <c r="D201" s="147">
        <v>40452</v>
      </c>
      <c r="E201" s="140" t="s">
        <v>556</v>
      </c>
      <c r="F201" s="140">
        <v>2010</v>
      </c>
      <c r="G201" s="149">
        <v>-3.2903499699999998E-2</v>
      </c>
      <c r="H201" s="149">
        <v>-1.4572803124241527E-2</v>
      </c>
      <c r="I201" s="149">
        <v>-1.8330696575758469E-2</v>
      </c>
      <c r="J201" s="149">
        <v>0.14577449476780902</v>
      </c>
      <c r="K201" s="149">
        <v>7.3772290157901432E-2</v>
      </c>
      <c r="L201" s="149">
        <v>8.4562082184458154E-2</v>
      </c>
      <c r="M201" s="149">
        <v>-2.9949308164790023E-2</v>
      </c>
      <c r="N201" s="155">
        <v>0.28199071856458446</v>
      </c>
      <c r="O201" s="155">
        <v>0.29412119315488017</v>
      </c>
      <c r="P201" s="155">
        <v>0.20560610245810337</v>
      </c>
      <c r="Q201" s="155">
        <v>1.0660002758154714E-2</v>
      </c>
      <c r="R201" s="155">
        <v>0.20762198306427726</v>
      </c>
      <c r="S201" s="149">
        <v>6.3364190405665655E-2</v>
      </c>
      <c r="T201" s="149">
        <v>-7.9335823231615143E-2</v>
      </c>
      <c r="U201" s="149">
        <v>0.10727363305452076</v>
      </c>
      <c r="V201" s="149">
        <v>2.0474168276513494E-2</v>
      </c>
      <c r="W201" s="149">
        <v>0.15390113741826639</v>
      </c>
      <c r="X201" s="149">
        <v>2.4753589675708065E-2</v>
      </c>
      <c r="Y201" s="149">
        <v>0.23577495673780802</v>
      </c>
      <c r="Z201" s="149">
        <v>0.19725346753046114</v>
      </c>
      <c r="AA201" s="149">
        <v>0.21137797681961357</v>
      </c>
      <c r="AB201" s="149">
        <v>9.8236543660686904E-2</v>
      </c>
      <c r="AC201" s="150">
        <v>564360.89139164495</v>
      </c>
      <c r="AD201" s="149">
        <v>0.4098128761494011</v>
      </c>
      <c r="AE201" s="149">
        <v>8.8735224803373508E-2</v>
      </c>
      <c r="AF201" s="150">
        <v>473819.81166526466</v>
      </c>
      <c r="AG201" s="150">
        <v>430559.65276455652</v>
      </c>
      <c r="AH201" s="150">
        <v>-62711.408847731567</v>
      </c>
      <c r="AI201" s="150">
        <v>-141594.22896309168</v>
      </c>
      <c r="AJ201" s="149">
        <v>0.1000529436073519</v>
      </c>
      <c r="AK201" s="149">
        <v>0.11016865216372938</v>
      </c>
      <c r="AL201" s="149">
        <v>3.853930400109043E-2</v>
      </c>
      <c r="AM201" s="149">
        <v>5.3863724597206807E-2</v>
      </c>
      <c r="AN201" s="156">
        <v>0.14307215186372937</v>
      </c>
      <c r="AO201" s="149">
        <v>1.163722696993399E-2</v>
      </c>
      <c r="AP201" s="156">
        <v>0.29412119315488017</v>
      </c>
      <c r="AQ201" s="150">
        <v>165846.88815969916</v>
      </c>
      <c r="AR201" s="157">
        <v>231792.74615039857</v>
      </c>
      <c r="AS201" s="149">
        <v>0.83772017468190185</v>
      </c>
      <c r="AT201" s="149">
        <v>0.16648273916221931</v>
      </c>
      <c r="AU201" s="155">
        <v>0.37647944687733426</v>
      </c>
      <c r="AV201" s="155">
        <v>2.9835337410525572E-2</v>
      </c>
      <c r="AW201" s="155">
        <v>0.38422500172000196</v>
      </c>
      <c r="AX201" s="155">
        <v>5.7682570136935694E-2</v>
      </c>
      <c r="AY201" s="155">
        <v>0.12812204427607785</v>
      </c>
      <c r="AZ201" s="155">
        <v>1.4749787955592314E-2</v>
      </c>
      <c r="BA201" s="149">
        <v>0.2480023749491127</v>
      </c>
      <c r="BB201" s="149">
        <v>0.15715400108859501</v>
      </c>
      <c r="BC201" s="149">
        <v>0.10547488192846122</v>
      </c>
      <c r="BD201" s="149">
        <v>-0.24816408625286024</v>
      </c>
      <c r="BE201" s="149">
        <v>0.35731924105187129</v>
      </c>
      <c r="BF201" s="149">
        <v>0.26958836662148267</v>
      </c>
      <c r="BG201" s="152">
        <v>0.20346318392983642</v>
      </c>
      <c r="BH201" s="152">
        <v>0.97823905478676099</v>
      </c>
      <c r="BI201" s="149">
        <v>0.13245933242359276</v>
      </c>
      <c r="BJ201" s="149">
        <v>2.7865957598833813E-2</v>
      </c>
      <c r="BK201" s="149">
        <v>0.5383522228850135</v>
      </c>
      <c r="BM201" s="144"/>
      <c r="BN201" s="144"/>
      <c r="BO201" s="144"/>
      <c r="BP201" s="144"/>
      <c r="BQ201" s="144"/>
      <c r="BR201" s="144"/>
      <c r="BS201" s="144"/>
      <c r="BT201" s="144"/>
      <c r="BU201" s="144"/>
      <c r="BV201" s="144"/>
      <c r="BW201" s="144"/>
      <c r="BX201" s="144"/>
      <c r="BY201" s="144"/>
      <c r="BZ201" s="144"/>
      <c r="CA201" s="144"/>
      <c r="CB201" s="144"/>
      <c r="CC201" s="144"/>
      <c r="CD201" s="144"/>
      <c r="CE201" s="144"/>
      <c r="CF201" s="144"/>
      <c r="CG201" s="144"/>
      <c r="CH201" s="144"/>
      <c r="CI201" s="144"/>
      <c r="CJ201" s="144"/>
      <c r="CK201" s="144"/>
      <c r="CL201" s="144"/>
      <c r="CM201" s="144"/>
      <c r="CN201" s="144"/>
      <c r="CO201" s="144"/>
      <c r="CP201" s="144"/>
      <c r="CQ201" s="144"/>
      <c r="CR201" s="144"/>
      <c r="CS201" s="144"/>
      <c r="CT201" s="144"/>
      <c r="CU201" s="144"/>
      <c r="CV201" s="144"/>
      <c r="CW201" s="144"/>
      <c r="CX201" s="144"/>
      <c r="CY201" s="144"/>
      <c r="CZ201" s="144"/>
      <c r="DA201" s="144"/>
      <c r="DB201" s="144"/>
      <c r="DC201" s="144"/>
      <c r="DD201" s="144"/>
      <c r="DE201" s="144"/>
      <c r="DF201" s="144"/>
      <c r="DG201" s="144"/>
      <c r="DH201" s="144"/>
    </row>
    <row r="202" spans="4:114" x14ac:dyDescent="0.25">
      <c r="D202" s="147">
        <v>40817</v>
      </c>
      <c r="E202" s="140" t="s">
        <v>568</v>
      </c>
      <c r="F202" s="140">
        <v>2011</v>
      </c>
      <c r="G202" s="149">
        <v>-3.4802179699999998E-2</v>
      </c>
      <c r="H202" s="149">
        <v>-1.673441876239545E-2</v>
      </c>
      <c r="I202" s="149">
        <v>-1.8067760937604555E-2</v>
      </c>
      <c r="J202" s="149">
        <v>7.7559228411017145E-2</v>
      </c>
      <c r="K202" s="149">
        <v>-3.393000562559001E-2</v>
      </c>
      <c r="L202" s="149">
        <v>8.7758587204610272E-2</v>
      </c>
      <c r="M202" s="149">
        <v>4.0014992769534796E-2</v>
      </c>
      <c r="N202" s="155">
        <v>0.30369825199917738</v>
      </c>
      <c r="O202" s="155">
        <v>0.2850946984206974</v>
      </c>
      <c r="P202" s="155">
        <v>0.20333985964568116</v>
      </c>
      <c r="Q202" s="155">
        <v>1.0384179086086839E-2</v>
      </c>
      <c r="R202" s="155">
        <v>0.19748301084835715</v>
      </c>
      <c r="S202" s="149">
        <v>5.4375589352108955E-2</v>
      </c>
      <c r="T202" s="149">
        <v>-0.20101563759471253</v>
      </c>
      <c r="U202" s="149">
        <v>0.11312921523045993</v>
      </c>
      <c r="V202" s="149">
        <v>0.23423014461478719</v>
      </c>
      <c r="W202" s="149">
        <v>0.17149381090524995</v>
      </c>
      <c r="X202" s="149">
        <v>0.27602641744197842</v>
      </c>
      <c r="Y202" s="149">
        <v>9.5010517780682813E-2</v>
      </c>
      <c r="Z202" s="149">
        <v>0.11960731109826206</v>
      </c>
      <c r="AA202" s="149">
        <v>0.12257949304826621</v>
      </c>
      <c r="AB202" s="149">
        <v>0.10568734489331733</v>
      </c>
      <c r="AC202" s="150">
        <v>618013.46202791529</v>
      </c>
      <c r="AD202" s="149">
        <v>0.41517585948031438</v>
      </c>
      <c r="AE202" s="149">
        <v>7.5792514048581311E-2</v>
      </c>
      <c r="AF202" s="150">
        <v>504300.7554396817</v>
      </c>
      <c r="AG202" s="150">
        <v>462378.29737952666</v>
      </c>
      <c r="AH202" s="150">
        <v>-77531.273589875622</v>
      </c>
      <c r="AI202" s="150">
        <v>-161239.97816452832</v>
      </c>
      <c r="AJ202" s="149">
        <v>9.9800141242653698E-2</v>
      </c>
      <c r="AK202" s="149">
        <v>0.10885990524070607</v>
      </c>
      <c r="AL202" s="149">
        <v>3.9338537845547403E-2</v>
      </c>
      <c r="AM202" s="149">
        <v>5.5447535859686425E-2</v>
      </c>
      <c r="AN202" s="156">
        <v>0.14366208494070606</v>
      </c>
      <c r="AO202" s="149">
        <v>1.0110158465280851E-2</v>
      </c>
      <c r="AP202" s="156">
        <v>0.2850946984206974</v>
      </c>
      <c r="AQ202" s="150">
        <v>182257.1183160845</v>
      </c>
      <c r="AR202" s="157">
        <v>256890.79098952928</v>
      </c>
      <c r="AS202" s="149">
        <v>0.81502921443678999</v>
      </c>
      <c r="AT202" s="149">
        <v>0.16598964739140659</v>
      </c>
      <c r="AU202" s="155">
        <v>0.38595803396958489</v>
      </c>
      <c r="AV202" s="155">
        <v>2.9894460690228251E-2</v>
      </c>
      <c r="AW202" s="155">
        <v>0.38800724039473977</v>
      </c>
      <c r="AX202" s="155">
        <v>4.8505257422559268E-2</v>
      </c>
      <c r="AY202" s="155">
        <v>0.12576568789922335</v>
      </c>
      <c r="AZ202" s="155">
        <v>1.2501318740584582E-2</v>
      </c>
      <c r="BA202" s="149">
        <v>0.10807870989488433</v>
      </c>
      <c r="BB202" s="149">
        <v>0.14214114316556659</v>
      </c>
      <c r="BC202" s="149">
        <v>7.4871633556081063E-2</v>
      </c>
      <c r="BD202" s="149">
        <v>0.4723457865430607</v>
      </c>
      <c r="BE202" s="149">
        <v>0.10578959543324262</v>
      </c>
      <c r="BF202" s="149">
        <v>0.16332879829725711</v>
      </c>
      <c r="BG202" s="152">
        <v>-4.8305051609838112E-2</v>
      </c>
      <c r="BH202" s="152">
        <v>-2.0069461773525421E-2</v>
      </c>
      <c r="BI202" s="149">
        <v>9.7180448431350763E-2</v>
      </c>
      <c r="BJ202" s="149">
        <v>5.3635090715894895E-2</v>
      </c>
      <c r="BK202" s="149">
        <v>0.55558574536354088</v>
      </c>
      <c r="BM202" s="144"/>
      <c r="BN202" s="144"/>
      <c r="BO202" s="144"/>
      <c r="BP202" s="144"/>
      <c r="BQ202" s="144"/>
      <c r="BR202" s="144"/>
      <c r="BS202" s="144"/>
      <c r="BT202" s="144"/>
      <c r="BU202" s="144"/>
      <c r="BV202" s="144"/>
      <c r="BW202" s="144"/>
      <c r="BX202" s="144"/>
      <c r="BY202" s="144"/>
      <c r="BZ202" s="144"/>
      <c r="CA202" s="144"/>
      <c r="CB202" s="144"/>
      <c r="CC202" s="144"/>
      <c r="CD202" s="144"/>
      <c r="CE202" s="144"/>
      <c r="CF202" s="144"/>
      <c r="CG202" s="144"/>
      <c r="CH202" s="144"/>
      <c r="CI202" s="144"/>
      <c r="CJ202" s="144"/>
      <c r="CK202" s="144"/>
      <c r="CL202" s="144"/>
      <c r="CM202" s="144"/>
      <c r="CN202" s="144"/>
      <c r="CO202" s="144"/>
      <c r="CP202" s="144"/>
      <c r="CQ202" s="144"/>
      <c r="CR202" s="144"/>
      <c r="CS202" s="144"/>
      <c r="CT202" s="144"/>
      <c r="CU202" s="144"/>
      <c r="CV202" s="144"/>
      <c r="CW202" s="144"/>
      <c r="CX202" s="144"/>
      <c r="CY202" s="144"/>
      <c r="CZ202" s="144"/>
      <c r="DA202" s="144"/>
      <c r="DB202" s="144"/>
      <c r="DC202" s="144"/>
      <c r="DD202" s="144"/>
      <c r="DE202" s="144"/>
      <c r="DF202" s="144"/>
      <c r="DG202" s="144"/>
      <c r="DH202" s="144"/>
    </row>
    <row r="203" spans="4:114" x14ac:dyDescent="0.25">
      <c r="D203" s="147">
        <v>41183</v>
      </c>
      <c r="E203" s="140" t="s">
        <v>580</v>
      </c>
      <c r="F203" s="140">
        <v>2012</v>
      </c>
      <c r="G203" s="149">
        <v>-3.4054592299999999E-2</v>
      </c>
      <c r="H203" s="149">
        <v>-1.6904733989638127E-2</v>
      </c>
      <c r="I203" s="149">
        <v>-1.7149858310361879E-2</v>
      </c>
      <c r="J203" s="149">
        <v>0.1023077557926011</v>
      </c>
      <c r="K203" s="149">
        <v>0.1563031473046983</v>
      </c>
      <c r="L203" s="149">
        <v>0.10015420089120286</v>
      </c>
      <c r="M203" s="149">
        <v>8.1884355126366826E-2</v>
      </c>
      <c r="N203" s="155">
        <v>0.29793054610672903</v>
      </c>
      <c r="O203" s="155">
        <v>0.2876530640642585</v>
      </c>
      <c r="P203" s="155">
        <v>0.20617907014000489</v>
      </c>
      <c r="Q203" s="155">
        <v>9.087494592273742E-3</v>
      </c>
      <c r="R203" s="155">
        <v>0.19914982509673393</v>
      </c>
      <c r="S203" s="149">
        <v>0.11002669843595259</v>
      </c>
      <c r="T203" s="149">
        <v>-8.9219712713975996E-3</v>
      </c>
      <c r="U203" s="149">
        <v>0.10064632361809922</v>
      </c>
      <c r="V203" s="149">
        <v>6.8733566458582196E-2</v>
      </c>
      <c r="W203" s="149">
        <v>7.9260547979762563E-2</v>
      </c>
      <c r="X203" s="149">
        <v>6.5206133742469863E-2</v>
      </c>
      <c r="Y203" s="149">
        <v>9.451156047329845E-2</v>
      </c>
      <c r="Z203" s="149">
        <v>7.2527386883828537E-2</v>
      </c>
      <c r="AA203" s="149">
        <v>9.3049058001805074E-2</v>
      </c>
      <c r="AB203" s="149">
        <v>0.12367026923970048</v>
      </c>
      <c r="AC203" s="150">
        <v>668971.8560176848</v>
      </c>
      <c r="AD203" s="149">
        <v>0.41395919105182383</v>
      </c>
      <c r="AE203" s="149">
        <v>7.4050642629640742E-2</v>
      </c>
      <c r="AF203" s="150">
        <v>547941.45435363427</v>
      </c>
      <c r="AG203" s="150">
        <v>502127.9559848361</v>
      </c>
      <c r="AH203" s="150">
        <v>-84548.019606542875</v>
      </c>
      <c r="AI203" s="150">
        <v>-170322.01389492906</v>
      </c>
      <c r="AJ203" s="149">
        <v>0.10039666883016489</v>
      </c>
      <c r="AK203" s="149">
        <v>0.10972495232192753</v>
      </c>
      <c r="AL203" s="149">
        <v>3.9591375172899762E-2</v>
      </c>
      <c r="AM203" s="149">
        <v>5.5418719976413303E-2</v>
      </c>
      <c r="AN203" s="156">
        <v>0.14377954462192752</v>
      </c>
      <c r="AO203" s="149">
        <v>9.9047058108830029E-3</v>
      </c>
      <c r="AP203" s="156">
        <v>0.2876530640642585</v>
      </c>
      <c r="AQ203" s="150">
        <v>198013.90346752098</v>
      </c>
      <c r="AR203" s="157">
        <v>277173.42526698956</v>
      </c>
      <c r="AS203" s="149">
        <v>0.81835190718409911</v>
      </c>
      <c r="AT203" s="149">
        <v>0.15653861120905227</v>
      </c>
      <c r="AU203" s="155">
        <v>0.38544231115864519</v>
      </c>
      <c r="AV203" s="155">
        <v>2.9429817028986838E-2</v>
      </c>
      <c r="AW203" s="155">
        <v>0.39696088190858403</v>
      </c>
      <c r="AX203" s="155">
        <v>5.5358906555041859E-2</v>
      </c>
      <c r="AY203" s="155">
        <v>0.11927884703945843</v>
      </c>
      <c r="AZ203" s="155">
        <v>9.6210488368386887E-3</v>
      </c>
      <c r="BA203" s="149">
        <v>9.6261641049624425E-2</v>
      </c>
      <c r="BB203" s="149">
        <v>9.863213156619155E-2</v>
      </c>
      <c r="BC203" s="149">
        <v>3.8057988512936181E-2</v>
      </c>
      <c r="BD203" s="149">
        <v>0.68617094324076011</v>
      </c>
      <c r="BE203" s="149">
        <v>0.11976847097647947</v>
      </c>
      <c r="BF203" s="149">
        <v>2.7824560213704608E-2</v>
      </c>
      <c r="BG203" s="152">
        <v>0.12087208268385252</v>
      </c>
      <c r="BH203" s="152">
        <v>-0.3170719489031284</v>
      </c>
      <c r="BI203" s="149">
        <v>7.7499784813615857E-2</v>
      </c>
      <c r="BJ203" s="149">
        <v>0.19889726672949948</v>
      </c>
      <c r="BK203" s="149">
        <v>0.55199759735217779</v>
      </c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  <c r="CM203" s="144"/>
      <c r="CN203" s="144"/>
      <c r="CO203" s="144"/>
      <c r="CP203" s="144"/>
      <c r="CQ203" s="144"/>
      <c r="CR203" s="144"/>
      <c r="CS203" s="144"/>
      <c r="CT203" s="144"/>
      <c r="CU203" s="144"/>
      <c r="CV203" s="144"/>
      <c r="CW203" s="144"/>
      <c r="CX203" s="144"/>
      <c r="CY203" s="144"/>
      <c r="CZ203" s="144"/>
      <c r="DA203" s="144"/>
      <c r="DB203" s="144"/>
      <c r="DC203" s="144"/>
      <c r="DD203" s="144"/>
      <c r="DE203" s="144"/>
      <c r="DF203" s="144"/>
      <c r="DG203" s="144"/>
      <c r="DH203" s="144"/>
    </row>
    <row r="204" spans="4:114" x14ac:dyDescent="0.25">
      <c r="D204" s="147">
        <v>41548</v>
      </c>
      <c r="E204" s="140" t="s">
        <v>592</v>
      </c>
      <c r="F204" s="140">
        <v>2013</v>
      </c>
      <c r="G204" s="149">
        <v>-4.1104011199999999E-2</v>
      </c>
      <c r="H204" s="149">
        <v>-2.0688736130770945E-2</v>
      </c>
      <c r="I204" s="149">
        <v>-2.0415275069229053E-2</v>
      </c>
      <c r="J204" s="149">
        <v>8.0897155012910504E-2</v>
      </c>
      <c r="K204" s="149">
        <v>0.10083490313175925</v>
      </c>
      <c r="L204" s="149">
        <v>9.662909482237847E-2</v>
      </c>
      <c r="M204" s="149">
        <v>0.13225561330645563</v>
      </c>
      <c r="N204" s="155">
        <v>0.27111249826039585</v>
      </c>
      <c r="O204" s="155">
        <v>0.30286670048523151</v>
      </c>
      <c r="P204" s="155">
        <v>0.20016276593111096</v>
      </c>
      <c r="Q204" s="155">
        <v>7.3165388521562484E-3</v>
      </c>
      <c r="R204" s="155">
        <v>0.21854149647110543</v>
      </c>
      <c r="S204" s="149">
        <v>0.15462853380475416</v>
      </c>
      <c r="T204" s="149">
        <v>0.23154428870993682</v>
      </c>
      <c r="U204" s="149">
        <v>3.7053035746765106E-2</v>
      </c>
      <c r="V204" s="149">
        <v>7.6839314013148474E-2</v>
      </c>
      <c r="W204" s="149">
        <v>-2.0833464460375817E-3</v>
      </c>
      <c r="X204" s="149">
        <v>5.1826481361525012E-2</v>
      </c>
      <c r="Y204" s="149">
        <v>0.12898601836762613</v>
      </c>
      <c r="Z204" s="149">
        <v>0.16252367205432305</v>
      </c>
      <c r="AA204" s="149">
        <v>0.10276383798994049</v>
      </c>
      <c r="AB204" s="149">
        <v>9.612842319247128E-2</v>
      </c>
      <c r="AC204" s="150">
        <v>747035.5603455106</v>
      </c>
      <c r="AD204" s="149">
        <v>0.40364350481654315</v>
      </c>
      <c r="AE204" s="149">
        <v>7.2180062956215707E-2</v>
      </c>
      <c r="AF204" s="150">
        <v>585581.65311058215</v>
      </c>
      <c r="AG204" s="150">
        <v>543653.93753249757</v>
      </c>
      <c r="AH204" s="150">
        <v>-108670.13321000208</v>
      </c>
      <c r="AI204" s="150">
        <v>-215903.87853252437</v>
      </c>
      <c r="AJ204" s="149">
        <v>0.10350141780289306</v>
      </c>
      <c r="AK204" s="149">
        <v>0.1114954144914317</v>
      </c>
      <c r="AL204" s="149">
        <v>3.8598354083484776E-2</v>
      </c>
      <c r="AM204" s="149">
        <v>5.745214376489946E-2</v>
      </c>
      <c r="AN204" s="156">
        <v>0.1525994256914317</v>
      </c>
      <c r="AO204" s="149">
        <v>1.0265551668086324E-2</v>
      </c>
      <c r="AP204" s="156">
        <v>0.30286670048523151</v>
      </c>
      <c r="AQ204" s="150">
        <v>202742.60609378346</v>
      </c>
      <c r="AR204" s="157">
        <v>301774.45720552886</v>
      </c>
      <c r="AS204" s="149">
        <v>0.78325459684892795</v>
      </c>
      <c r="AT204" s="149">
        <v>0.18312347177016505</v>
      </c>
      <c r="AU204" s="155">
        <v>0.37648990816696981</v>
      </c>
      <c r="AV204" s="155">
        <v>2.9148979864518251E-2</v>
      </c>
      <c r="AW204" s="155">
        <v>0.39330644483395483</v>
      </c>
      <c r="AX204" s="155">
        <v>4.3631529485334317E-2</v>
      </c>
      <c r="AY204" s="155">
        <v>0.133783433173008</v>
      </c>
      <c r="AZ204" s="155">
        <v>1.1106484514844974E-2</v>
      </c>
      <c r="BA204" s="149">
        <v>0.13094654279894868</v>
      </c>
      <c r="BB204" s="149">
        <v>9.6216919161120851E-2</v>
      </c>
      <c r="BC204" s="149">
        <v>0.26627335265556829</v>
      </c>
      <c r="BD204" s="149">
        <v>0.57212845669034929</v>
      </c>
      <c r="BE204" s="149">
        <v>0.11859252986461843</v>
      </c>
      <c r="BF204" s="149">
        <v>4.4247391843049044E-2</v>
      </c>
      <c r="BG204" s="152">
        <v>6.9889082482127218E-2</v>
      </c>
      <c r="BH204" s="152">
        <v>1.2033656902537997</v>
      </c>
      <c r="BI204" s="149">
        <v>0.11821254900453915</v>
      </c>
      <c r="BJ204" s="149">
        <v>5.7160601558139845E-2</v>
      </c>
      <c r="BK204" s="149">
        <v>0.55508557258906999</v>
      </c>
      <c r="BM204" s="144"/>
      <c r="BN204" s="144"/>
      <c r="BO204" s="144"/>
      <c r="BP204" s="144"/>
      <c r="BQ204" s="144"/>
      <c r="BR204" s="144"/>
      <c r="BS204" s="144"/>
      <c r="BT204" s="144"/>
      <c r="BU204" s="144"/>
      <c r="BV204" s="144"/>
      <c r="BW204" s="144"/>
      <c r="BX204" s="144"/>
      <c r="BY204" s="144"/>
      <c r="BZ204" s="144"/>
      <c r="CA204" s="144"/>
      <c r="CB204" s="144"/>
      <c r="CC204" s="144"/>
      <c r="CD204" s="144"/>
      <c r="CE204" s="144"/>
      <c r="CF204" s="144"/>
      <c r="CG204" s="144"/>
      <c r="CH204" s="144"/>
      <c r="CI204" s="144"/>
      <c r="CJ204" s="144"/>
      <c r="CK204" s="144"/>
      <c r="CL204" s="144"/>
      <c r="CM204" s="144"/>
      <c r="CN204" s="144"/>
      <c r="CO204" s="144"/>
      <c r="CP204" s="144"/>
      <c r="CQ204" s="144"/>
      <c r="CR204" s="144"/>
      <c r="CS204" s="144"/>
      <c r="CT204" s="144"/>
      <c r="CU204" s="144"/>
      <c r="CV204" s="144"/>
      <c r="CW204" s="144"/>
      <c r="CX204" s="144"/>
      <c r="CY204" s="144"/>
      <c r="CZ204" s="144"/>
      <c r="DA204" s="144"/>
      <c r="DB204" s="144"/>
      <c r="DC204" s="144"/>
      <c r="DD204" s="144"/>
      <c r="DE204" s="144"/>
      <c r="DF204" s="144"/>
      <c r="DG204" s="144"/>
      <c r="DH204" s="144"/>
    </row>
    <row r="205" spans="4:114" x14ac:dyDescent="0.25">
      <c r="D205" s="147">
        <v>41913</v>
      </c>
      <c r="E205" s="140" t="s">
        <v>604</v>
      </c>
      <c r="F205" s="140">
        <v>2014</v>
      </c>
      <c r="G205" s="149">
        <v>-4.4050166099999996E-2</v>
      </c>
      <c r="H205" s="149">
        <v>-2.3261836910800922E-2</v>
      </c>
      <c r="I205" s="149">
        <v>-2.0788329189199071E-2</v>
      </c>
      <c r="J205" s="149">
        <v>7.8095699050882761E-2</v>
      </c>
      <c r="K205" s="149">
        <v>4.4677720589637149E-2</v>
      </c>
      <c r="L205" s="149">
        <v>7.2681971918465926E-2</v>
      </c>
      <c r="M205" s="149">
        <v>5.3078208485723755E-2</v>
      </c>
      <c r="N205" s="155">
        <v>0.28661927334752568</v>
      </c>
      <c r="O205" s="155">
        <v>0.30024418838880584</v>
      </c>
      <c r="P205" s="155">
        <v>0.19456267815970357</v>
      </c>
      <c r="Q205" s="155">
        <v>6.4145463820265754E-3</v>
      </c>
      <c r="R205" s="155">
        <v>0.21215931372193828</v>
      </c>
      <c r="S205" s="149">
        <v>6.3393656489708183E-2</v>
      </c>
      <c r="T205" s="149">
        <v>1.2856696302439463E-2</v>
      </c>
      <c r="U205" s="149">
        <v>8.94147144904891E-2</v>
      </c>
      <c r="V205" s="149">
        <v>4.6869551111124563E-2</v>
      </c>
      <c r="W205" s="149">
        <v>0.13403597878015727</v>
      </c>
      <c r="X205" s="149">
        <v>0.10260094823548727</v>
      </c>
      <c r="Y205" s="149">
        <v>0.10383588000703359</v>
      </c>
      <c r="Z205" s="149">
        <v>0.14405565725073166</v>
      </c>
      <c r="AA205" s="149">
        <v>7.8845240316470999E-2</v>
      </c>
      <c r="AB205" s="149">
        <v>5.9776145736360364E-2</v>
      </c>
      <c r="AC205" s="150">
        <v>805617.76582606137</v>
      </c>
      <c r="AD205" s="149">
        <v>0.39812298097175441</v>
      </c>
      <c r="AE205" s="149">
        <v>8.2156195411085167E-2</v>
      </c>
      <c r="AF205" s="150">
        <v>623240.28813485405</v>
      </c>
      <c r="AG205" s="150">
        <v>575920.00362223818</v>
      </c>
      <c r="AH205" s="150">
        <v>-132149.8254502707</v>
      </c>
      <c r="AI205" s="150">
        <v>-250247.72478167983</v>
      </c>
      <c r="AJ205" s="149">
        <v>0.10137703286615228</v>
      </c>
      <c r="AK205" s="149">
        <v>0.10975810878341699</v>
      </c>
      <c r="AL205" s="149">
        <v>3.8395852803220692E-2</v>
      </c>
      <c r="AM205" s="149">
        <v>5.659625358042128E-2</v>
      </c>
      <c r="AN205" s="156">
        <v>0.15380827488341697</v>
      </c>
      <c r="AO205" s="149">
        <v>1.1650559088466168E-2</v>
      </c>
      <c r="AP205" s="156">
        <v>0.30024418838880584</v>
      </c>
      <c r="AQ205" s="150">
        <v>218125.7338109847</v>
      </c>
      <c r="AR205" s="157">
        <v>321521.68637719227</v>
      </c>
      <c r="AS205" s="149">
        <v>0.77172486922967487</v>
      </c>
      <c r="AT205" s="149">
        <v>0.18949015585118206</v>
      </c>
      <c r="AU205" s="155">
        <v>0.36796624644103115</v>
      </c>
      <c r="AV205" s="155">
        <v>2.9897690488277475E-2</v>
      </c>
      <c r="AW205" s="155">
        <v>0.39123136173226764</v>
      </c>
      <c r="AX205" s="155">
        <v>5.1018642786925222E-2</v>
      </c>
      <c r="AY205" s="155">
        <v>0.13515741727781636</v>
      </c>
      <c r="AZ205" s="155">
        <v>1.0925963633404315E-2</v>
      </c>
      <c r="BA205" s="149">
        <v>9.3804916493582802E-2</v>
      </c>
      <c r="BB205" s="149">
        <v>0.2533726499239175</v>
      </c>
      <c r="BC205" s="149">
        <v>0.11517250755108432</v>
      </c>
      <c r="BD205" s="149">
        <v>1.7710448712839715</v>
      </c>
      <c r="BE205" s="149">
        <v>9.8012046678785936E-2</v>
      </c>
      <c r="BF205" s="149">
        <v>0.18739446888846234</v>
      </c>
      <c r="BG205" s="152">
        <v>0.2739681024461238</v>
      </c>
      <c r="BH205" s="152">
        <v>-0.598682768627254</v>
      </c>
      <c r="BI205" s="149">
        <v>0.13218862696727562</v>
      </c>
      <c r="BJ205" s="149">
        <v>8.2528964706932495E-2</v>
      </c>
      <c r="BK205" s="149">
        <v>0.5582749068533609</v>
      </c>
      <c r="BL205" s="150">
        <v>2</v>
      </c>
      <c r="BM205" s="150">
        <v>3</v>
      </c>
      <c r="BN205" s="150">
        <v>4</v>
      </c>
      <c r="BO205" s="150">
        <v>5</v>
      </c>
      <c r="BP205" s="150">
        <v>6</v>
      </c>
      <c r="BQ205" s="150">
        <v>7</v>
      </c>
      <c r="BR205" s="150">
        <v>8</v>
      </c>
      <c r="BS205" s="150">
        <v>9</v>
      </c>
      <c r="BT205" s="150">
        <v>10</v>
      </c>
      <c r="BU205" s="150">
        <v>11</v>
      </c>
      <c r="BV205" s="150">
        <v>12</v>
      </c>
      <c r="BW205" s="150">
        <v>13</v>
      </c>
      <c r="BX205" s="150">
        <v>14</v>
      </c>
      <c r="BY205" s="150">
        <v>15</v>
      </c>
      <c r="BZ205" s="150">
        <v>16</v>
      </c>
      <c r="CA205" s="150">
        <v>17</v>
      </c>
      <c r="CB205" s="150">
        <v>18</v>
      </c>
      <c r="CC205" s="150">
        <v>19</v>
      </c>
      <c r="CD205" s="150">
        <v>20</v>
      </c>
      <c r="CE205" s="150">
        <v>21</v>
      </c>
      <c r="CF205" s="150">
        <v>22</v>
      </c>
      <c r="CG205" s="150">
        <v>23</v>
      </c>
      <c r="CH205" s="150">
        <v>24</v>
      </c>
      <c r="CI205" s="150">
        <v>25</v>
      </c>
      <c r="CJ205" s="150">
        <v>26</v>
      </c>
      <c r="CK205" s="150">
        <v>27</v>
      </c>
      <c r="CL205" s="150">
        <v>28</v>
      </c>
      <c r="CM205" s="150">
        <v>29</v>
      </c>
      <c r="CN205" s="150">
        <v>30</v>
      </c>
      <c r="CO205" s="150">
        <v>31</v>
      </c>
      <c r="CP205" s="150">
        <v>32</v>
      </c>
      <c r="CQ205" s="150">
        <v>33</v>
      </c>
      <c r="CR205" s="150">
        <v>34</v>
      </c>
      <c r="CS205" s="150">
        <v>35</v>
      </c>
      <c r="CT205" s="150">
        <v>36</v>
      </c>
      <c r="CU205" s="150">
        <v>37</v>
      </c>
      <c r="CV205" s="150">
        <v>38</v>
      </c>
      <c r="CW205" s="150">
        <v>39</v>
      </c>
      <c r="CX205" s="150">
        <v>40</v>
      </c>
      <c r="CY205" s="150">
        <v>41</v>
      </c>
      <c r="CZ205" s="150">
        <v>42</v>
      </c>
      <c r="DA205" s="150">
        <v>43</v>
      </c>
      <c r="DB205" s="150">
        <v>44</v>
      </c>
      <c r="DC205" s="150">
        <v>45</v>
      </c>
      <c r="DD205" s="150">
        <v>46</v>
      </c>
      <c r="DE205" s="150">
        <v>47</v>
      </c>
      <c r="DF205" s="150">
        <v>48</v>
      </c>
      <c r="DG205" s="150">
        <v>49</v>
      </c>
      <c r="DH205" s="150">
        <v>50</v>
      </c>
    </row>
    <row r="206" spans="4:114" x14ac:dyDescent="0.25">
      <c r="D206" s="147">
        <v>42278</v>
      </c>
      <c r="E206" s="140" t="s">
        <v>616</v>
      </c>
      <c r="F206" s="140">
        <v>2015</v>
      </c>
      <c r="G206" s="149">
        <v>-4.6031417799999995E-2</v>
      </c>
      <c r="H206" s="149">
        <v>-2.3979492625872383E-2</v>
      </c>
      <c r="I206" s="149">
        <v>-2.2051925174127622E-2</v>
      </c>
      <c r="J206" s="149">
        <v>8.4653012234296776E-2</v>
      </c>
      <c r="K206" s="149">
        <v>9.9693360833429168E-2</v>
      </c>
      <c r="L206" s="149">
        <v>8.3242263865480393E-2</v>
      </c>
      <c r="M206" s="149">
        <v>7.8723426747147052E-2</v>
      </c>
      <c r="N206" s="155">
        <v>0.27504099348535788</v>
      </c>
      <c r="O206" s="155">
        <v>0.31833142509231749</v>
      </c>
      <c r="P206" s="155">
        <v>0.19029412196548123</v>
      </c>
      <c r="Q206" s="155">
        <v>6.0325901678579845E-3</v>
      </c>
      <c r="R206" s="155">
        <v>0.21030086928898548</v>
      </c>
      <c r="S206" s="149">
        <v>0.14849867844896836</v>
      </c>
      <c r="T206" s="149">
        <v>0.12929119674999012</v>
      </c>
      <c r="U206" s="149">
        <v>3.8608251766727664E-2</v>
      </c>
      <c r="V206" s="149">
        <v>5.034318360438772E-2</v>
      </c>
      <c r="W206" s="149">
        <v>3.9483580288205644E-2</v>
      </c>
      <c r="X206" s="149">
        <v>6.0878862134858158E-2</v>
      </c>
      <c r="Y206" s="149">
        <v>9.5874754193518541E-2</v>
      </c>
      <c r="Z206" s="149">
        <v>5.0052119902135761E-2</v>
      </c>
      <c r="AA206" s="149">
        <v>7.538686207935541E-2</v>
      </c>
      <c r="AB206" s="149">
        <v>6.5906779795942949E-2</v>
      </c>
      <c r="AC206" s="150">
        <v>868475.81692016777</v>
      </c>
      <c r="AD206" s="149">
        <v>0.39286343477606839</v>
      </c>
      <c r="AE206" s="149">
        <v>8.7188096231638021E-2</v>
      </c>
      <c r="AF206" s="150">
        <v>667996.61013664794</v>
      </c>
      <c r="AG206" s="150">
        <v>616361.07940472488</v>
      </c>
      <c r="AH206" s="150">
        <v>-144745.80456996636</v>
      </c>
      <c r="AI206" s="150">
        <v>-277856.36288936593</v>
      </c>
      <c r="AJ206" s="149">
        <v>0.10211022006731849</v>
      </c>
      <c r="AK206" s="149">
        <v>0.11069588631766181</v>
      </c>
      <c r="AL206" s="149">
        <v>3.7080034269724074E-2</v>
      </c>
      <c r="AM206" s="149">
        <v>5.659218344436022E-2</v>
      </c>
      <c r="AN206" s="156">
        <v>0.15672730411766181</v>
      </c>
      <c r="AO206" s="149">
        <v>1.2544372156368262E-2</v>
      </c>
      <c r="AP206" s="156">
        <v>0.31833142509231749</v>
      </c>
      <c r="AQ206" s="150">
        <v>223823.72628110921</v>
      </c>
      <c r="AR206" s="157">
        <v>341603.60491476586</v>
      </c>
      <c r="AS206" s="149">
        <v>0.76823382101758997</v>
      </c>
      <c r="AT206" s="149">
        <v>0.19926831408945322</v>
      </c>
      <c r="AU206" s="155">
        <v>0.3610869450154906</v>
      </c>
      <c r="AV206" s="155">
        <v>2.9518266288842455E-2</v>
      </c>
      <c r="AW206" s="155">
        <v>0.38780796318931215</v>
      </c>
      <c r="AX206" s="155">
        <v>4.7902037765322751E-2</v>
      </c>
      <c r="AY206" s="155">
        <v>0.14070251063319708</v>
      </c>
      <c r="AZ206" s="155">
        <v>1.1190234509631972E-2</v>
      </c>
      <c r="BA206" s="149">
        <v>8.9783841738620973E-2</v>
      </c>
      <c r="BB206" s="149">
        <v>3.5766732817071212E-2</v>
      </c>
      <c r="BC206" s="149">
        <v>0.14083512662588915</v>
      </c>
      <c r="BD206" s="149">
        <v>-0.23865705254498948</v>
      </c>
      <c r="BE206" s="149">
        <v>8.6285502401032721E-2</v>
      </c>
      <c r="BF206" s="149">
        <v>0.11043442835713346</v>
      </c>
      <c r="BG206" s="152">
        <v>0.16397122289436905</v>
      </c>
      <c r="BH206" s="152">
        <v>0.30216513659993294</v>
      </c>
      <c r="BI206" s="149">
        <v>8.1967278582519176E-2</v>
      </c>
      <c r="BJ206" s="149">
        <v>0.18004149149561699</v>
      </c>
      <c r="BK206" s="149">
        <v>0.55422643695264329</v>
      </c>
      <c r="BL206" s="147"/>
      <c r="BM206" s="144"/>
      <c r="BN206" s="144"/>
      <c r="BO206" s="144"/>
      <c r="BP206" s="144"/>
      <c r="BQ206" s="144"/>
      <c r="BR206" s="144"/>
      <c r="BS206" s="144"/>
      <c r="BT206" s="144"/>
      <c r="BU206" s="144"/>
      <c r="BV206" s="144"/>
      <c r="BW206" s="144"/>
      <c r="BX206" s="144"/>
      <c r="BY206" s="144"/>
      <c r="BZ206" s="144"/>
      <c r="CA206" s="144"/>
      <c r="CB206" s="144"/>
      <c r="CC206" s="144"/>
      <c r="CD206" s="144"/>
      <c r="CE206" s="144"/>
      <c r="CF206" s="144"/>
      <c r="CG206" s="144"/>
      <c r="CH206" s="144"/>
      <c r="CI206" s="144"/>
      <c r="CJ206" s="144"/>
      <c r="CK206" s="144"/>
      <c r="CL206" s="144"/>
      <c r="CM206" s="144"/>
      <c r="CN206" s="144"/>
      <c r="CO206" s="144"/>
      <c r="CP206" s="144"/>
      <c r="CQ206" s="144"/>
      <c r="CR206" s="144"/>
      <c r="CS206" s="144"/>
      <c r="CT206" s="144"/>
      <c r="CU206" s="144"/>
      <c r="CV206" s="144"/>
      <c r="CW206" s="144"/>
      <c r="CX206" s="144"/>
      <c r="CY206" s="144"/>
      <c r="CZ206" s="144"/>
      <c r="DA206" s="144"/>
      <c r="DB206" s="144"/>
      <c r="DC206" s="144"/>
      <c r="DD206" s="144"/>
      <c r="DE206" s="144"/>
      <c r="DF206" s="144"/>
      <c r="DG206" s="144"/>
      <c r="DH206" s="144"/>
    </row>
    <row r="207" spans="4:114" x14ac:dyDescent="0.25">
      <c r="D207" s="147">
        <v>42644</v>
      </c>
      <c r="E207" s="140" t="s">
        <v>628</v>
      </c>
      <c r="F207" s="140">
        <v>2016</v>
      </c>
      <c r="G207" s="149">
        <v>-3.9401754300000001E-2</v>
      </c>
      <c r="H207" s="149">
        <v>-1.6725622380822525E-2</v>
      </c>
      <c r="I207" s="149">
        <v>-2.2676131919177469E-2</v>
      </c>
      <c r="J207" s="149">
        <v>8.8852486094966876E-2</v>
      </c>
      <c r="K207" s="149">
        <v>2.7104233856704685E-2</v>
      </c>
      <c r="L207" s="149">
        <v>8.8282042269737682E-2</v>
      </c>
      <c r="M207" s="149">
        <v>9.0781917604172424E-2</v>
      </c>
      <c r="N207" s="155">
        <v>0.27389846918593969</v>
      </c>
      <c r="O207" s="155">
        <v>0.33492530816488153</v>
      </c>
      <c r="P207" s="155">
        <v>0.18907283423918947</v>
      </c>
      <c r="Q207" s="155">
        <v>5.6831175035144937E-3</v>
      </c>
      <c r="R207" s="155">
        <v>0.19642027090647476</v>
      </c>
      <c r="S207" s="149">
        <v>0.14501167540023374</v>
      </c>
      <c r="T207" s="149">
        <v>0.24681745619855366</v>
      </c>
      <c r="U207" s="149">
        <v>6.9534726055324514E-2</v>
      </c>
      <c r="V207" s="149">
        <v>2.4485007394267511E-2</v>
      </c>
      <c r="W207" s="149">
        <v>8.3761302789570724E-2</v>
      </c>
      <c r="X207" s="149">
        <v>5.3931072894177756E-3</v>
      </c>
      <c r="Y207" s="149">
        <v>3.5590428626723014E-2</v>
      </c>
      <c r="Z207" s="149">
        <v>0.12033776812604002</v>
      </c>
      <c r="AA207" s="149">
        <v>3.1835448056666937E-2</v>
      </c>
      <c r="AB207" s="149">
        <v>1.3967307654841665E-2</v>
      </c>
      <c r="AC207" s="150">
        <v>903439.63708042109</v>
      </c>
      <c r="AD207" s="149">
        <v>0.38391108542898245</v>
      </c>
      <c r="AE207" s="149">
        <v>6.6465355362438694E-2</v>
      </c>
      <c r="AF207" s="150">
        <v>717994.18531818304</v>
      </c>
      <c r="AG207" s="150">
        <v>662800.21355399769</v>
      </c>
      <c r="AH207" s="150">
        <v>-105765.18389496485</v>
      </c>
      <c r="AI207" s="150">
        <v>-249158.66772778251</v>
      </c>
      <c r="AJ207" s="149">
        <v>0.10481470061870191</v>
      </c>
      <c r="AK207" s="149">
        <v>0.11368732608701919</v>
      </c>
      <c r="AL207" s="149">
        <v>3.7406453942834796E-2</v>
      </c>
      <c r="AM207" s="149">
        <v>5.5078032379745859E-2</v>
      </c>
      <c r="AN207" s="156">
        <v>0.15308908038701918</v>
      </c>
      <c r="AO207" s="149">
        <v>9.4958540353455127E-3</v>
      </c>
      <c r="AP207" s="156">
        <v>0.33492530816488153</v>
      </c>
      <c r="AQ207" s="150">
        <v>236541.30112722859</v>
      </c>
      <c r="AR207" s="157">
        <v>348288.27834209258</v>
      </c>
      <c r="AS207" s="149">
        <v>0.79143038729101067</v>
      </c>
      <c r="AT207" s="149">
        <v>0.1997139903985044</v>
      </c>
      <c r="AU207" s="155">
        <v>0.35977766827330204</v>
      </c>
      <c r="AV207" s="155">
        <v>2.8483393473706719E-2</v>
      </c>
      <c r="AW207" s="155">
        <v>0.40075317093345908</v>
      </c>
      <c r="AX207" s="155">
        <v>3.8749588876015491E-2</v>
      </c>
      <c r="AY207" s="155">
        <v>0.14812377121771669</v>
      </c>
      <c r="AZ207" s="155">
        <v>1.0066133123771534E-2</v>
      </c>
      <c r="BA207" s="149">
        <v>5.5896621985490613E-2</v>
      </c>
      <c r="BB207" s="149">
        <v>9.7412183879081349E-2</v>
      </c>
      <c r="BC207" s="149">
        <v>9.0211958797628E-2</v>
      </c>
      <c r="BD207" s="149">
        <v>0.19780813430749244</v>
      </c>
      <c r="BE207" s="149">
        <v>7.0158912280780639E-2</v>
      </c>
      <c r="BF207" s="149">
        <v>0.15476643078119134</v>
      </c>
      <c r="BG207" s="152">
        <v>-0.21841536740787348</v>
      </c>
      <c r="BH207" s="152">
        <v>0.69273117229223735</v>
      </c>
      <c r="BI207" s="149">
        <v>-7.1605264537155655E-4</v>
      </c>
      <c r="BJ207" s="149">
        <v>-9.1051978973227032E-2</v>
      </c>
      <c r="BK207" s="149">
        <v>0.52548003337919547</v>
      </c>
      <c r="BL207" s="147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  <c r="CM207" s="144"/>
      <c r="CN207" s="144"/>
      <c r="CO207" s="144"/>
      <c r="CP207" s="144"/>
      <c r="CQ207" s="144"/>
      <c r="CR207" s="144"/>
      <c r="CS207" s="144"/>
      <c r="CT207" s="144"/>
      <c r="CU207" s="144"/>
      <c r="CV207" s="144"/>
      <c r="CW207" s="144"/>
      <c r="CX207" s="144"/>
      <c r="CY207" s="144"/>
      <c r="CZ207" s="144"/>
      <c r="DA207" s="144"/>
      <c r="DB207" s="144"/>
      <c r="DC207" s="144"/>
      <c r="DD207" s="144"/>
      <c r="DE207" s="144"/>
      <c r="DF207" s="144"/>
      <c r="DG207" s="144"/>
      <c r="DH207" s="144"/>
    </row>
    <row r="208" spans="4:114" x14ac:dyDescent="0.25">
      <c r="D208" s="147">
        <v>43009</v>
      </c>
      <c r="E208" s="140" t="s">
        <v>640</v>
      </c>
      <c r="F208" s="140">
        <v>2017</v>
      </c>
      <c r="G208" s="149">
        <v>-4.67716335E-2</v>
      </c>
      <c r="H208" s="149">
        <v>-2.0481809273803466E-2</v>
      </c>
      <c r="I208" s="149">
        <v>-2.6289824226196527E-2</v>
      </c>
      <c r="J208" s="149">
        <v>5.2491605904832372E-2</v>
      </c>
      <c r="K208" s="149">
        <v>-1.659007637286658E-3</v>
      </c>
      <c r="L208" s="149">
        <v>5.4414093733115454E-2</v>
      </c>
      <c r="M208" s="149">
        <v>-7.1436432516408521E-3</v>
      </c>
      <c r="N208" s="155">
        <v>0.26314198073169565</v>
      </c>
      <c r="O208" s="155">
        <v>0.3530241943593187</v>
      </c>
      <c r="P208" s="155">
        <v>0.18332963075252665</v>
      </c>
      <c r="Q208" s="155">
        <v>5.6870417036123215E-3</v>
      </c>
      <c r="R208" s="155">
        <v>0.19481715245284659</v>
      </c>
      <c r="S208" s="149">
        <v>0.11139312821948955</v>
      </c>
      <c r="T208" s="149">
        <v>-1.7851140038718238E-3</v>
      </c>
      <c r="U208" s="149">
        <v>3.3446932038408539E-2</v>
      </c>
      <c r="V208" s="149">
        <v>4.4584943699694568E-2</v>
      </c>
      <c r="W208" s="149">
        <v>1.3005344502272198E-2</v>
      </c>
      <c r="X208" s="149">
        <v>5.0242652738481386E-2</v>
      </c>
      <c r="Y208" s="149">
        <v>0.10311114728373294</v>
      </c>
      <c r="Z208" s="149">
        <v>0.10945410443216175</v>
      </c>
      <c r="AA208" s="149">
        <v>5.0246436735466693E-2</v>
      </c>
      <c r="AB208" s="149">
        <v>0.13263097756573372</v>
      </c>
      <c r="AC208" s="150">
        <v>973983.62279101158</v>
      </c>
      <c r="AD208" s="149">
        <v>0.36859674673585924</v>
      </c>
      <c r="AE208" s="149">
        <v>7.6491079281946636E-2</v>
      </c>
      <c r="AF208" s="150">
        <v>746569.31540544145</v>
      </c>
      <c r="AG208" s="150">
        <v>690828.47301896301</v>
      </c>
      <c r="AH208" s="150">
        <v>-134728.09556351928</v>
      </c>
      <c r="AI208" s="150">
        <v>-307660.96020186803</v>
      </c>
      <c r="AJ208" s="149">
        <v>0.10502202206678088</v>
      </c>
      <c r="AK208" s="149">
        <v>0.11370450404975281</v>
      </c>
      <c r="AL208" s="149">
        <v>3.6735139686131159E-2</v>
      </c>
      <c r="AM208" s="149">
        <v>5.4968844675795193E-2</v>
      </c>
      <c r="AN208" s="156">
        <v>0.16047613754975282</v>
      </c>
      <c r="AO208" s="149">
        <v>1.1325896537916144E-2</v>
      </c>
      <c r="AP208" s="156">
        <v>0.3530241943593187</v>
      </c>
      <c r="AQ208" s="150">
        <v>241641.51438039599</v>
      </c>
      <c r="AR208" s="157">
        <v>361581.71670746739</v>
      </c>
      <c r="AS208" s="149">
        <v>0.7610534718875076</v>
      </c>
      <c r="AT208" s="149">
        <v>0.23163671620288009</v>
      </c>
      <c r="AU208" s="155">
        <v>0.34253594032790746</v>
      </c>
      <c r="AV208" s="155">
        <v>2.930323382789916E-2</v>
      </c>
      <c r="AW208" s="155">
        <v>0.3936341838017659</v>
      </c>
      <c r="AX208" s="155">
        <v>5.467226217949829E-2</v>
      </c>
      <c r="AY208" s="155">
        <v>0.16382388452018812</v>
      </c>
      <c r="AZ208" s="155">
        <v>9.5686687599578057E-3</v>
      </c>
      <c r="BA208" s="149">
        <v>9.3881736791271653E-2</v>
      </c>
      <c r="BB208" s="149">
        <v>0.14692108470343612</v>
      </c>
      <c r="BC208" s="149">
        <v>0.2200334336608325</v>
      </c>
      <c r="BD208" s="149">
        <v>0.14090081906978669</v>
      </c>
      <c r="BE208" s="149">
        <v>8.3515459384249979E-2</v>
      </c>
      <c r="BF208" s="149">
        <v>0.16470203616383339</v>
      </c>
      <c r="BG208" s="152">
        <v>0.29514981097479986</v>
      </c>
      <c r="BH208" s="152">
        <v>-0.38570438415194497</v>
      </c>
      <c r="BI208" s="149">
        <v>0.13486210541790178</v>
      </c>
      <c r="BJ208" s="149">
        <v>6.7298578199051384E-2</v>
      </c>
      <c r="BK208" s="149">
        <v>0.52340303104087904</v>
      </c>
      <c r="BL208" s="147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  <c r="CM208" s="144"/>
      <c r="CN208" s="144"/>
      <c r="CO208" s="144"/>
      <c r="CP208" s="144"/>
      <c r="CQ208" s="144"/>
      <c r="CR208" s="144"/>
      <c r="CS208" s="144"/>
      <c r="CT208" s="144"/>
      <c r="CU208" s="144"/>
      <c r="CV208" s="144"/>
      <c r="CW208" s="144"/>
      <c r="CX208" s="144"/>
      <c r="CY208" s="144"/>
      <c r="CZ208" s="144"/>
      <c r="DA208" s="144"/>
      <c r="DB208" s="144"/>
      <c r="DC208" s="144"/>
      <c r="DD208" s="144"/>
      <c r="DE208" s="144"/>
      <c r="DF208" s="144"/>
      <c r="DG208" s="144"/>
      <c r="DH208" s="144"/>
    </row>
    <row r="209" spans="2:112" x14ac:dyDescent="0.25">
      <c r="D209" s="147">
        <v>43374</v>
      </c>
      <c r="E209" s="140" t="s">
        <v>652</v>
      </c>
      <c r="F209" s="140">
        <v>2018</v>
      </c>
      <c r="G209" s="149">
        <v>-5.1177324000000003E-2</v>
      </c>
      <c r="H209" s="149">
        <v>-2.124719139642468E-2</v>
      </c>
      <c r="I209" s="149">
        <v>-2.9930132603575323E-2</v>
      </c>
      <c r="J209" s="149">
        <v>1.9536065686132087E-2</v>
      </c>
      <c r="K209" s="149">
        <v>0.10835938077213547</v>
      </c>
      <c r="L209" s="149">
        <v>1.8930321198836308E-2</v>
      </c>
      <c r="M209" s="149">
        <v>9.4737090435381921E-2</v>
      </c>
      <c r="N209" s="155">
        <v>0.25279386731100445</v>
      </c>
      <c r="O209" s="155">
        <v>0.35895616250973639</v>
      </c>
      <c r="P209" s="155">
        <v>0.18442974018911928</v>
      </c>
      <c r="Q209" s="155">
        <v>4.8149412066573055E-3</v>
      </c>
      <c r="R209" s="155">
        <v>0.19900528878348256</v>
      </c>
      <c r="S209" s="149">
        <v>3.6051703555690651E-2</v>
      </c>
      <c r="T209" s="149">
        <v>0.1396177416034583</v>
      </c>
      <c r="U209" s="149">
        <v>1.6195177735569777E-2</v>
      </c>
      <c r="V209" s="149">
        <v>8.8556998723767766E-2</v>
      </c>
      <c r="W209" s="149">
        <v>-2.1139326761660526E-2</v>
      </c>
      <c r="X209" s="149">
        <v>7.910747075244795E-2</v>
      </c>
      <c r="Y209" s="149">
        <v>5.79593980259141E-2</v>
      </c>
      <c r="Z209" s="149">
        <v>5.4671802110383805E-2</v>
      </c>
      <c r="AA209" s="149">
        <v>4.4954224231518181E-2</v>
      </c>
      <c r="AB209" s="149">
        <v>5.4599196107657955E-2</v>
      </c>
      <c r="AC209" s="150">
        <v>1035552.218888874</v>
      </c>
      <c r="AD209" s="149">
        <v>0.35958653019117381</v>
      </c>
      <c r="AE209" s="149">
        <v>6.2926028866773384E-2</v>
      </c>
      <c r="AF209" s="150">
        <v>753773.392368573</v>
      </c>
      <c r="AG209" s="150">
        <v>696071.78846550919</v>
      </c>
      <c r="AH209" s="150">
        <v>-145428.68810792486</v>
      </c>
      <c r="AI209" s="150">
        <v>-350288.70175502874</v>
      </c>
      <c r="AJ209" s="149">
        <v>0.10169637578111645</v>
      </c>
      <c r="AK209" s="149">
        <v>0.11016937246656967</v>
      </c>
      <c r="AL209" s="149">
        <v>3.5476391531712108E-2</v>
      </c>
      <c r="AM209" s="149">
        <v>5.4587661414119852E-2</v>
      </c>
      <c r="AN209" s="156">
        <v>0.16134669646656966</v>
      </c>
      <c r="AO209" s="149">
        <v>9.5203687996417569E-3</v>
      </c>
      <c r="AP209" s="156">
        <v>0.35895616250973639</v>
      </c>
      <c r="AQ209" s="150">
        <v>242821.97976190643</v>
      </c>
      <c r="AR209" s="157">
        <v>373631.12320204783</v>
      </c>
      <c r="AS209" s="149">
        <v>0.72543945587121739</v>
      </c>
      <c r="AT209" s="149">
        <v>0.27177931155592366</v>
      </c>
      <c r="AU209" s="155">
        <v>0.33832524997144997</v>
      </c>
      <c r="AV209" s="155">
        <v>2.8052236423631888E-2</v>
      </c>
      <c r="AW209" s="155">
        <v>0.38899350704727487</v>
      </c>
      <c r="AX209" s="155">
        <v>4.5234853932813589E-2</v>
      </c>
      <c r="AY209" s="155">
        <v>0.18550198584187755</v>
      </c>
      <c r="AZ209" s="155">
        <v>7.2244524722949793E-3</v>
      </c>
      <c r="BA209" s="149">
        <v>7.1137807455851076E-2</v>
      </c>
      <c r="BB209" s="149">
        <v>5.5745302109155181E-2</v>
      </c>
      <c r="BC209" s="149">
        <v>0.19795455863274891</v>
      </c>
      <c r="BD209" s="149">
        <v>0.91373962658469532</v>
      </c>
      <c r="BE209" s="149">
        <v>4.5486783126983621E-2</v>
      </c>
      <c r="BF209" s="149">
        <v>-0.19595284481840602</v>
      </c>
      <c r="BG209" s="152">
        <v>-0.10204765650696535</v>
      </c>
      <c r="BH209" s="152">
        <v>9.3036197477918359E-2</v>
      </c>
      <c r="BI209" s="149">
        <v>1.2793582248595392E-2</v>
      </c>
      <c r="BJ209" s="149">
        <v>0.15799169506984767</v>
      </c>
      <c r="BK209" s="149">
        <v>0.5367709615494084</v>
      </c>
      <c r="BL209" s="154" t="s">
        <v>177</v>
      </c>
      <c r="BM209" s="154" t="s">
        <v>179</v>
      </c>
      <c r="BN209" s="154" t="s">
        <v>212</v>
      </c>
      <c r="BO209" s="144" t="s">
        <v>279</v>
      </c>
      <c r="BP209" s="144" t="s">
        <v>279</v>
      </c>
      <c r="BQ209" s="144" t="s">
        <v>328</v>
      </c>
      <c r="BR209" s="144" t="s">
        <v>398</v>
      </c>
      <c r="BS209" s="144" t="s">
        <v>313</v>
      </c>
      <c r="BT209" s="144" t="s">
        <v>402</v>
      </c>
      <c r="BU209" s="144" t="s">
        <v>404</v>
      </c>
      <c r="BV209" s="144" t="s">
        <v>365</v>
      </c>
      <c r="BW209" s="144" t="s">
        <v>365</v>
      </c>
      <c r="BX209" s="144" t="s">
        <v>177</v>
      </c>
      <c r="BY209" s="144" t="s">
        <v>177</v>
      </c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  <c r="CM209" s="144"/>
      <c r="CN209" s="144"/>
      <c r="CO209" s="144"/>
      <c r="CP209" s="144"/>
      <c r="CQ209" s="144"/>
      <c r="CR209" s="144"/>
      <c r="CS209" s="144"/>
      <c r="CT209" s="144"/>
      <c r="CU209" s="144"/>
      <c r="CV209" s="144"/>
      <c r="CW209" s="144"/>
      <c r="CX209" s="144"/>
      <c r="CY209" s="144"/>
      <c r="CZ209" s="144"/>
      <c r="DA209" s="144"/>
      <c r="DB209" s="144"/>
      <c r="DC209" s="144"/>
      <c r="DD209" s="144"/>
      <c r="DE209" s="144"/>
      <c r="DF209" s="144"/>
      <c r="DG209" s="144"/>
      <c r="DH209" s="144"/>
    </row>
    <row r="210" spans="2:112" x14ac:dyDescent="0.25">
      <c r="D210" s="147">
        <v>43739</v>
      </c>
      <c r="E210" s="140" t="s">
        <v>664</v>
      </c>
      <c r="F210" s="140">
        <v>2019</v>
      </c>
      <c r="G210" s="149">
        <v>-5.4735789140458201E-2</v>
      </c>
      <c r="H210" s="149">
        <v>-1.9191418465857271E-2</v>
      </c>
      <c r="I210" s="149">
        <v>-3.5544370674600929E-2</v>
      </c>
      <c r="J210" s="149">
        <v>0.1189468161756031</v>
      </c>
      <c r="K210" s="149">
        <v>0.19641429618974371</v>
      </c>
      <c r="L210" s="149">
        <v>9.7625904770789251E-2</v>
      </c>
      <c r="M210" s="149">
        <v>0.22453477175692527</v>
      </c>
      <c r="N210" s="155">
        <v>0.22265049302621753</v>
      </c>
      <c r="O210" s="155">
        <v>0.38214615641021693</v>
      </c>
      <c r="P210" s="155">
        <v>0.20000925627113905</v>
      </c>
      <c r="Q210" s="155">
        <v>2.1778824503988388E-3</v>
      </c>
      <c r="R210" s="155">
        <v>0.19301621184202769</v>
      </c>
      <c r="S210" s="149">
        <v>0.16853689807614458</v>
      </c>
      <c r="T210" s="149">
        <v>0.27618462444234471</v>
      </c>
      <c r="U210" s="149">
        <v>8.8057632764558358E-2</v>
      </c>
      <c r="V210" s="149">
        <v>0.21074131726912371</v>
      </c>
      <c r="W210" s="149">
        <v>-3.3256022168834387E-2</v>
      </c>
      <c r="X210" s="149">
        <v>-8.5543201126842772E-2</v>
      </c>
      <c r="Y210" s="149">
        <v>0.12354361180896634</v>
      </c>
      <c r="Z210" s="149">
        <v>0.26008321501847154</v>
      </c>
      <c r="AA210" s="149">
        <v>3.6080494324632451E-2</v>
      </c>
      <c r="AB210" s="149">
        <v>7.4131637095064651E-2</v>
      </c>
      <c r="AC210" s="150">
        <v>1118934.6806270871</v>
      </c>
      <c r="AD210" s="149">
        <v>0.34143868888783591</v>
      </c>
      <c r="AE210" s="149">
        <v>8.9029657967202303E-2</v>
      </c>
      <c r="AF210" s="150">
        <v>815161.70775950793</v>
      </c>
      <c r="AG210" s="150">
        <v>756038.83352850773</v>
      </c>
      <c r="AH210" s="150">
        <v>-137751.31251822718</v>
      </c>
      <c r="AI210" s="150">
        <v>-392880.12031174469</v>
      </c>
      <c r="AJ210" s="149">
        <v>0.10533081221105833</v>
      </c>
      <c r="AK210" s="149">
        <v>0.11632308980187311</v>
      </c>
      <c r="AL210" s="149">
        <v>3.6423942200553658E-2</v>
      </c>
      <c r="AM210" s="149">
        <v>5.3368327856913693E-2</v>
      </c>
      <c r="AN210" s="156">
        <v>0.17105887894233132</v>
      </c>
      <c r="AO210" s="149">
        <v>1.3878763310088992E-2</v>
      </c>
      <c r="AP210" s="156">
        <v>0.38214615641021693</v>
      </c>
      <c r="AQ210" s="150">
        <v>261442.15729236789</v>
      </c>
      <c r="AR210" s="157">
        <v>383064.81734384591</v>
      </c>
      <c r="AS210" s="149">
        <v>0.72658133069721109</v>
      </c>
      <c r="AT210" s="149">
        <v>0.31297938232985117</v>
      </c>
      <c r="AU210" s="155">
        <v>0.31198806040875332</v>
      </c>
      <c r="AV210" s="155">
        <v>2.6046330181095031E-2</v>
      </c>
      <c r="AW210" s="155">
        <v>0.36792082431277706</v>
      </c>
      <c r="AX210" s="155">
        <v>5.411526916571132E-2</v>
      </c>
      <c r="AY210" s="155">
        <v>0.20779027019453294</v>
      </c>
      <c r="AZ210" s="155">
        <v>5.7391213522912194E-3</v>
      </c>
      <c r="BA210" s="149">
        <v>9.1149310485252322E-2</v>
      </c>
      <c r="BB210" s="149">
        <v>7.5664587619979073E-2</v>
      </c>
      <c r="BC210" s="149">
        <v>0.25853871382341875</v>
      </c>
      <c r="BD210" s="149">
        <v>-0.19391064301380612</v>
      </c>
      <c r="BE210" s="149">
        <v>6.2678641980190575E-2</v>
      </c>
      <c r="BF210" s="149">
        <v>0.23597970407175195</v>
      </c>
      <c r="BG210" s="152">
        <v>0.63591982070222852</v>
      </c>
      <c r="BH210" s="152">
        <v>4.9821792418066009</v>
      </c>
      <c r="BI210" s="149">
        <v>4.3203381153009923E-2</v>
      </c>
      <c r="BJ210" s="149">
        <v>0.33742956093524135</v>
      </c>
      <c r="BK210" s="149">
        <v>0.5066734674937855</v>
      </c>
      <c r="BO210" s="144"/>
      <c r="BP210" s="144"/>
      <c r="BQ210" s="144"/>
      <c r="BR210" s="144"/>
      <c r="BS210" s="144"/>
      <c r="BT210" s="144"/>
      <c r="BU210" s="144"/>
      <c r="BV210" s="144"/>
      <c r="BW210" s="144"/>
      <c r="BX210" s="144"/>
      <c r="BY210" s="144"/>
      <c r="BZ210" s="144"/>
      <c r="CA210" s="144"/>
      <c r="CB210" s="144"/>
      <c r="CC210" s="144"/>
      <c r="CD210" s="144"/>
      <c r="CE210" s="144"/>
      <c r="CF210" s="144"/>
      <c r="CG210" s="144"/>
      <c r="CH210" s="144"/>
      <c r="CI210" s="144"/>
      <c r="CJ210" s="144"/>
      <c r="CK210" s="144"/>
      <c r="CL210" s="144"/>
      <c r="CM210" s="144"/>
      <c r="CN210" s="144"/>
      <c r="CO210" s="144"/>
      <c r="CP210" s="144"/>
      <c r="CQ210" s="144"/>
      <c r="CR210" s="144"/>
      <c r="CS210" s="144"/>
      <c r="CT210" s="144"/>
      <c r="CU210" s="144"/>
      <c r="CV210" s="144"/>
      <c r="CW210" s="144"/>
      <c r="CX210" s="144"/>
      <c r="CY210" s="144"/>
      <c r="CZ210" s="144"/>
      <c r="DA210" s="144"/>
      <c r="DB210" s="144"/>
      <c r="DC210" s="144"/>
      <c r="DD210" s="144"/>
      <c r="DE210" s="144"/>
      <c r="DF210" s="144"/>
      <c r="DG210" s="144"/>
      <c r="DH210" s="144"/>
    </row>
    <row r="211" spans="2:112" x14ac:dyDescent="0.25">
      <c r="D211" s="147">
        <v>44105</v>
      </c>
      <c r="E211" s="140" t="s">
        <v>676</v>
      </c>
      <c r="F211" s="140">
        <v>2020</v>
      </c>
      <c r="G211" s="149">
        <v>-7.1679119940204303E-2</v>
      </c>
      <c r="H211" s="149">
        <v>-2.9499539106419826E-2</v>
      </c>
      <c r="I211" s="149">
        <v>-4.2179580833784466E-2</v>
      </c>
      <c r="J211" s="149">
        <v>-0.11828976096011923</v>
      </c>
      <c r="K211" s="149">
        <v>-0.15310731374303055</v>
      </c>
      <c r="L211" s="149">
        <v>-0.11990048785915874</v>
      </c>
      <c r="M211" s="149">
        <v>-0.16358171268296684</v>
      </c>
      <c r="N211" s="155">
        <v>0.19473124955859367</v>
      </c>
      <c r="O211" s="155">
        <v>0.39602893693177299</v>
      </c>
      <c r="P211" s="155">
        <v>0.23529157391145139</v>
      </c>
      <c r="Q211" s="155">
        <v>1.7905528040558151E-3</v>
      </c>
      <c r="R211" s="155">
        <v>0.17215768679412627</v>
      </c>
      <c r="S211" s="149">
        <v>-8.7927829861091267E-2</v>
      </c>
      <c r="T211" s="149">
        <v>-7.4318969063279505E-2</v>
      </c>
      <c r="U211" s="149">
        <v>-6.0818014876255599E-2</v>
      </c>
      <c r="V211" s="149">
        <v>-8.4587443536785045E-2</v>
      </c>
      <c r="W211" s="149">
        <v>-0.23026050647498897</v>
      </c>
      <c r="X211" s="149">
        <v>-0.13082508174806495</v>
      </c>
      <c r="Y211" s="149">
        <v>5.4326929838088844E-4</v>
      </c>
      <c r="Z211" s="149">
        <v>-0.2548357275697839</v>
      </c>
      <c r="AA211" s="149">
        <v>5.834509925912279E-3</v>
      </c>
      <c r="AB211" s="149">
        <v>-0.1046289106908358</v>
      </c>
      <c r="AC211" s="150">
        <v>1145449.1769936895</v>
      </c>
      <c r="AD211" s="149">
        <v>0.32982230874720148</v>
      </c>
      <c r="AE211" s="149">
        <v>6.8425218683242348E-2</v>
      </c>
      <c r="AF211" s="150">
        <v>716346.72245849262</v>
      </c>
      <c r="AG211" s="150">
        <v>660731.43065221491</v>
      </c>
      <c r="AH211" s="150">
        <v>-201192.57324747546</v>
      </c>
      <c r="AI211" s="150">
        <v>-488865.48826607602</v>
      </c>
      <c r="AJ211" s="149">
        <v>9.6878688724710699E-2</v>
      </c>
      <c r="AK211" s="149">
        <v>0.10718471369767217</v>
      </c>
      <c r="AL211" s="149">
        <v>3.5750139459829924E-2</v>
      </c>
      <c r="AM211" s="149">
        <v>5.6098489324644209E-2</v>
      </c>
      <c r="AN211" s="156">
        <v>0.17886383363787647</v>
      </c>
      <c r="AO211" s="149">
        <v>8.7520936041450195E-3</v>
      </c>
      <c r="AP211" s="156">
        <v>0.39602893693177299</v>
      </c>
      <c r="AQ211" s="150">
        <v>243822.87892470817</v>
      </c>
      <c r="AR211" s="157">
        <v>382602.5681894453</v>
      </c>
      <c r="AS211" s="149">
        <v>0.61752625180436149</v>
      </c>
      <c r="AT211" s="149">
        <v>0.40158334783931282</v>
      </c>
      <c r="AU211" s="155">
        <v>0.31363796796517235</v>
      </c>
      <c r="AV211" s="155">
        <v>2.7576728617298214E-2</v>
      </c>
      <c r="AW211" s="155">
        <v>0.37389591872950551</v>
      </c>
      <c r="AX211" s="155">
        <v>3.7975813536060735E-2</v>
      </c>
      <c r="AY211" s="155">
        <v>0.23581950568710419</v>
      </c>
      <c r="AZ211" s="155">
        <v>6.8315750506651998E-3</v>
      </c>
      <c r="BA211" s="149">
        <v>4.1260118552112424E-2</v>
      </c>
      <c r="BB211" s="149">
        <v>-0.1279848519686575</v>
      </c>
      <c r="BC211" s="149">
        <v>0.13550850558887828</v>
      </c>
      <c r="BD211" s="149">
        <v>-0.35947834068719453</v>
      </c>
      <c r="BE211" s="149">
        <v>1.6792255784118915E-2</v>
      </c>
      <c r="BF211" s="149">
        <v>-4.6084671239071895E-2</v>
      </c>
      <c r="BG211" s="152">
        <v>-0.44130607151613765</v>
      </c>
      <c r="BH211" s="152">
        <v>-0.85227649581135057</v>
      </c>
      <c r="BI211" s="149">
        <v>5.9331967899739269E-2</v>
      </c>
      <c r="BJ211" s="149">
        <v>-0.10475897216366348</v>
      </c>
      <c r="BK211" s="149">
        <v>0.53410249002935106</v>
      </c>
      <c r="BL211" s="148">
        <v>470.29987999999992</v>
      </c>
      <c r="BM211" s="148">
        <v>158.7343799999999</v>
      </c>
      <c r="BN211" s="148">
        <v>311.56549999999999</v>
      </c>
      <c r="BO211" s="149" t="e">
        <v>#N/A</v>
      </c>
      <c r="BP211" s="149" t="e">
        <v>#N/A</v>
      </c>
      <c r="BQ211" s="148">
        <v>2037.222</v>
      </c>
      <c r="BR211" s="148">
        <v>1566.9221200000002</v>
      </c>
      <c r="BS211" s="148">
        <v>470.2998799999998</v>
      </c>
      <c r="BT211" s="144">
        <v>1878.4876200000001</v>
      </c>
      <c r="BU211" s="152">
        <v>9.7266285493732882E-2</v>
      </c>
      <c r="BV211" s="149" t="e">
        <v>#N/A</v>
      </c>
      <c r="BW211" s="149" t="e">
        <v>#N/A</v>
      </c>
      <c r="BX211" s="149" t="e">
        <v>#N/A</v>
      </c>
      <c r="BY211" s="149" t="e">
        <v>#N/A</v>
      </c>
      <c r="BZ211" s="144"/>
      <c r="CA211" s="144"/>
      <c r="CB211" s="144"/>
      <c r="CC211" s="144"/>
      <c r="CD211" s="144"/>
      <c r="CE211" s="144"/>
      <c r="CF211" s="144"/>
      <c r="CG211" s="144"/>
      <c r="CH211" s="144"/>
      <c r="CI211" s="144"/>
      <c r="CJ211" s="144"/>
      <c r="CK211" s="144"/>
      <c r="CL211" s="144"/>
      <c r="CM211" s="144"/>
      <c r="CN211" s="144"/>
      <c r="CO211" s="144"/>
      <c r="CP211" s="144"/>
      <c r="CQ211" s="144"/>
      <c r="CR211" s="144"/>
      <c r="CS211" s="144"/>
      <c r="CT211" s="144"/>
      <c r="CU211" s="144"/>
      <c r="CV211" s="144"/>
      <c r="CW211" s="144"/>
      <c r="CX211" s="144"/>
      <c r="CY211" s="144"/>
      <c r="CZ211" s="144"/>
      <c r="DA211" s="144"/>
      <c r="DB211" s="144"/>
      <c r="DC211" s="144"/>
      <c r="DD211" s="144"/>
      <c r="DE211" s="144"/>
      <c r="DF211" s="144"/>
      <c r="DG211" s="144"/>
      <c r="DH211" s="144"/>
    </row>
    <row r="212" spans="2:112" x14ac:dyDescent="0.25">
      <c r="D212" s="147"/>
      <c r="G212" s="149"/>
      <c r="H212" s="149"/>
      <c r="I212" s="149"/>
      <c r="J212" s="149"/>
      <c r="K212" s="149"/>
      <c r="L212" s="149"/>
      <c r="M212" s="149"/>
      <c r="N212" s="155"/>
      <c r="O212" s="155"/>
      <c r="P212" s="155"/>
      <c r="Q212" s="155"/>
      <c r="R212" s="155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50"/>
      <c r="AD212" s="149"/>
      <c r="AE212" s="149"/>
      <c r="AF212" s="150"/>
      <c r="AG212" s="150"/>
      <c r="AH212" s="150"/>
      <c r="AI212" s="150"/>
      <c r="AJ212" s="149"/>
      <c r="AK212" s="149"/>
      <c r="AL212" s="149"/>
      <c r="AM212" s="149"/>
      <c r="AN212" s="156"/>
      <c r="AO212" s="149"/>
      <c r="AP212" s="156"/>
      <c r="AQ212" s="150"/>
      <c r="AR212" s="157"/>
      <c r="AS212" s="149"/>
      <c r="AT212" s="149"/>
      <c r="AU212" s="155"/>
      <c r="AV212" s="155"/>
      <c r="AW212" s="155"/>
      <c r="AX212" s="155"/>
      <c r="AY212" s="155"/>
      <c r="AZ212" s="155"/>
      <c r="BA212" s="149"/>
      <c r="BB212" s="149"/>
      <c r="BC212" s="149"/>
      <c r="BD212" s="149"/>
      <c r="BE212" s="149"/>
      <c r="BF212" s="149"/>
      <c r="BG212" s="152"/>
      <c r="BH212" s="152"/>
      <c r="BI212" s="149"/>
      <c r="BJ212" s="149"/>
      <c r="BK212" s="149"/>
      <c r="BL212" s="148">
        <v>-59.601800000000047</v>
      </c>
      <c r="BM212" s="148">
        <v>-384.55310000000009</v>
      </c>
      <c r="BN212" s="148">
        <v>324.9513</v>
      </c>
      <c r="BO212" s="149">
        <v>-1.1267314803482409</v>
      </c>
      <c r="BP212" s="149">
        <v>-0.9853719803231954</v>
      </c>
      <c r="BQ212" s="148">
        <v>1884.2871</v>
      </c>
      <c r="BR212" s="148">
        <v>1943.8889000000001</v>
      </c>
      <c r="BS212" s="148">
        <v>-59.601800000000139</v>
      </c>
      <c r="BT212" s="144">
        <v>2268.8402000000001</v>
      </c>
      <c r="BU212" s="152">
        <v>0.11094600930211318</v>
      </c>
      <c r="BV212" s="149">
        <v>-1.4930036296793683</v>
      </c>
      <c r="BW212" s="149">
        <v>-0.84012755076631418</v>
      </c>
      <c r="BX212" s="149">
        <v>-1.1267314803482409</v>
      </c>
      <c r="BY212" s="149">
        <v>-0.9853719803231954</v>
      </c>
      <c r="BZ212" s="144"/>
      <c r="CA212" s="144"/>
      <c r="CB212" s="144"/>
      <c r="CC212" s="144"/>
      <c r="CD212" s="144"/>
      <c r="CE212" s="144"/>
      <c r="CF212" s="144"/>
      <c r="CG212" s="144"/>
      <c r="CH212" s="144"/>
      <c r="CI212" s="144"/>
      <c r="CJ212" s="144"/>
      <c r="CK212" s="144"/>
      <c r="CL212" s="144"/>
      <c r="CM212" s="144"/>
      <c r="CN212" s="144"/>
      <c r="CO212" s="144"/>
      <c r="CP212" s="144"/>
      <c r="CQ212" s="144"/>
      <c r="CR212" s="144"/>
      <c r="CS212" s="144"/>
      <c r="CT212" s="144"/>
      <c r="CU212" s="144"/>
      <c r="CV212" s="144"/>
      <c r="CW212" s="144"/>
      <c r="CX212" s="144"/>
      <c r="CY212" s="144"/>
      <c r="CZ212" s="144"/>
      <c r="DA212" s="144"/>
      <c r="DB212" s="144"/>
      <c r="DC212" s="144"/>
      <c r="DD212" s="144"/>
      <c r="DE212" s="144"/>
      <c r="DF212" s="144"/>
      <c r="DG212" s="144"/>
      <c r="DH212" s="144"/>
    </row>
    <row r="213" spans="2:112" x14ac:dyDescent="0.25">
      <c r="D213" s="147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52"/>
      <c r="S213" s="152"/>
      <c r="T213" s="152"/>
      <c r="U213" s="149"/>
      <c r="V213" s="149"/>
      <c r="W213" s="149"/>
      <c r="X213" s="149"/>
      <c r="Y213" s="149"/>
      <c r="Z213" s="149"/>
      <c r="AA213" s="150"/>
      <c r="AB213" s="149"/>
      <c r="AC213" s="149"/>
      <c r="AD213" s="150"/>
      <c r="AF213" s="149"/>
      <c r="AG213" s="149"/>
      <c r="AH213" s="149"/>
      <c r="AI213" s="149"/>
      <c r="AJ213" s="156"/>
      <c r="AK213" s="149"/>
      <c r="AL213" s="156"/>
      <c r="AM213" s="150"/>
      <c r="AN213" s="157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52"/>
      <c r="BD213" s="152"/>
      <c r="BE213" s="149"/>
      <c r="BF213" s="149"/>
      <c r="BG213" s="149"/>
      <c r="BI213" s="150"/>
      <c r="BL213" s="148">
        <v>-285.5822999999998</v>
      </c>
      <c r="BM213" s="148">
        <v>-644.80779999999982</v>
      </c>
      <c r="BN213" s="148">
        <v>359.22550000000001</v>
      </c>
      <c r="BO213" s="149">
        <v>3.7915046189880099</v>
      </c>
      <c r="BP213" s="149">
        <v>-33.659738784781268</v>
      </c>
      <c r="BQ213" s="148">
        <v>2158.9681</v>
      </c>
      <c r="BR213" s="148">
        <v>2444.5504000000001</v>
      </c>
      <c r="BS213" s="148">
        <v>-285.58230000000003</v>
      </c>
      <c r="BT213" s="144">
        <v>2803.7759000000001</v>
      </c>
      <c r="BU213" s="152">
        <v>0.12474145528797091</v>
      </c>
      <c r="BV213" s="149">
        <v>1.3274721627808423</v>
      </c>
      <c r="BW213" s="149">
        <v>-1.490623470250537</v>
      </c>
      <c r="BX213" s="149">
        <v>3.7915046189880099</v>
      </c>
      <c r="BY213" s="149">
        <v>-33.659738784781268</v>
      </c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  <c r="CM213" s="144"/>
      <c r="CN213" s="144"/>
      <c r="CO213" s="144"/>
      <c r="CP213" s="144"/>
      <c r="CQ213" s="144"/>
      <c r="CR213" s="144"/>
      <c r="CS213" s="144"/>
      <c r="CT213" s="144"/>
      <c r="CU213" s="144"/>
      <c r="CV213" s="144"/>
      <c r="CW213" s="144"/>
      <c r="CX213" s="144"/>
      <c r="CY213" s="144"/>
      <c r="CZ213" s="144"/>
      <c r="DA213" s="144"/>
      <c r="DB213" s="144"/>
      <c r="DC213" s="144"/>
      <c r="DD213" s="144"/>
      <c r="DE213" s="144"/>
      <c r="DF213" s="144"/>
      <c r="DG213" s="144"/>
      <c r="DH213" s="144"/>
    </row>
    <row r="214" spans="2:112" x14ac:dyDescent="0.25">
      <c r="D214" s="147"/>
      <c r="G214" s="158">
        <v>46</v>
      </c>
      <c r="H214" s="159" t="s">
        <v>388</v>
      </c>
      <c r="I214" s="159" t="s">
        <v>389</v>
      </c>
      <c r="J214" s="159">
        <v>3</v>
      </c>
      <c r="K214" s="159">
        <v>3</v>
      </c>
      <c r="L214" s="159">
        <v>5</v>
      </c>
      <c r="M214" s="159">
        <v>5</v>
      </c>
      <c r="N214" s="159" t="s">
        <v>390</v>
      </c>
      <c r="O214" s="159" t="s">
        <v>391</v>
      </c>
      <c r="P214" s="159" t="s">
        <v>392</v>
      </c>
      <c r="Q214" s="159" t="s">
        <v>393</v>
      </c>
      <c r="R214" s="159" t="s">
        <v>394</v>
      </c>
      <c r="S214" s="159">
        <v>11</v>
      </c>
      <c r="T214" s="159">
        <v>11</v>
      </c>
      <c r="U214" s="159" t="s">
        <v>395</v>
      </c>
      <c r="V214" s="159" t="s">
        <v>395</v>
      </c>
      <c r="W214" s="159">
        <v>6</v>
      </c>
      <c r="X214" s="159">
        <v>6</v>
      </c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59"/>
      <c r="BL214" s="148">
        <v>-357.62680000000029</v>
      </c>
      <c r="BM214" s="148">
        <v>-743.74810000000014</v>
      </c>
      <c r="BN214" s="148">
        <v>386.12129999999996</v>
      </c>
      <c r="BO214" s="149">
        <v>0.25227228718306605</v>
      </c>
      <c r="BP214" s="149">
        <v>1.2479752685442622</v>
      </c>
      <c r="BQ214" s="148">
        <v>2326.4160000000002</v>
      </c>
      <c r="BR214" s="148">
        <v>2684.0428000000002</v>
      </c>
      <c r="BS214" s="148">
        <v>-357.6268</v>
      </c>
      <c r="BT214" s="144">
        <v>3070.1641</v>
      </c>
      <c r="BU214" s="152">
        <v>0.12559432400310153</v>
      </c>
      <c r="BV214" s="149">
        <v>0.26301706964104543</v>
      </c>
      <c r="BW214" s="149">
        <v>7.1800123358248236</v>
      </c>
      <c r="BX214" s="149">
        <v>0.25227228718306605</v>
      </c>
      <c r="BY214" s="149">
        <v>1.2479752685442622</v>
      </c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  <c r="CM214" s="144"/>
      <c r="CN214" s="144"/>
      <c r="CO214" s="144"/>
      <c r="CP214" s="144"/>
      <c r="CQ214" s="144"/>
      <c r="CR214" s="144"/>
      <c r="CS214" s="144"/>
      <c r="CT214" s="144"/>
      <c r="CU214" s="144"/>
      <c r="CV214" s="144"/>
      <c r="CW214" s="144"/>
      <c r="CX214" s="144"/>
      <c r="CY214" s="144"/>
      <c r="CZ214" s="144"/>
      <c r="DA214" s="144"/>
      <c r="DB214" s="144"/>
      <c r="DC214" s="144"/>
      <c r="DD214" s="144"/>
      <c r="DE214" s="144"/>
      <c r="DF214" s="144"/>
      <c r="DG214" s="144"/>
      <c r="DH214" s="144"/>
    </row>
    <row r="215" spans="2:112" x14ac:dyDescent="0.25">
      <c r="F215" s="152"/>
      <c r="G215" s="160"/>
      <c r="J215" s="140" t="s">
        <v>386</v>
      </c>
      <c r="K215" s="140" t="s">
        <v>386</v>
      </c>
      <c r="L215" s="140" t="s">
        <v>387</v>
      </c>
      <c r="M215" s="140" t="s">
        <v>387</v>
      </c>
      <c r="N215" s="140" t="s">
        <v>396</v>
      </c>
      <c r="O215" s="140" t="s">
        <v>396</v>
      </c>
      <c r="P215" s="140" t="s">
        <v>396</v>
      </c>
      <c r="Q215" s="140" t="s">
        <v>396</v>
      </c>
      <c r="R215" s="140" t="s">
        <v>396</v>
      </c>
      <c r="BI215" s="150"/>
      <c r="BL215" s="148">
        <v>-395.0874000001005</v>
      </c>
      <c r="BM215" s="148">
        <v>-795.90370000010034</v>
      </c>
      <c r="BN215" s="148">
        <v>400.81630000000001</v>
      </c>
      <c r="BO215" s="149">
        <v>0.1047477426191219</v>
      </c>
      <c r="BP215" s="149">
        <v>-0.30041395440932039</v>
      </c>
      <c r="BQ215" s="148">
        <v>2564.4263999999998</v>
      </c>
      <c r="BR215" s="148">
        <v>2959.5138000001002</v>
      </c>
      <c r="BS215" s="148">
        <v>-395.08740000010039</v>
      </c>
      <c r="BT215" s="144">
        <v>3360.3301000001002</v>
      </c>
      <c r="BU215" s="152">
        <v>0.12662968631156565</v>
      </c>
      <c r="BV215" s="149">
        <v>7.6569122618793672E-2</v>
      </c>
      <c r="BW215" s="149">
        <v>-0.18258430081056376</v>
      </c>
      <c r="BX215" s="149">
        <v>0.1047477426191219</v>
      </c>
      <c r="BY215" s="149">
        <v>-0.30041395440932039</v>
      </c>
      <c r="BZ215" s="144"/>
      <c r="CA215" s="144"/>
      <c r="CB215" s="144"/>
      <c r="CC215" s="144"/>
      <c r="CD215" s="144"/>
      <c r="CE215" s="144"/>
      <c r="CF215" s="144"/>
      <c r="CG215" s="144"/>
      <c r="CH215" s="144"/>
      <c r="CI215" s="144"/>
      <c r="CJ215" s="144"/>
      <c r="CK215" s="144"/>
      <c r="CL215" s="144"/>
      <c r="CM215" s="144"/>
      <c r="CN215" s="144"/>
      <c r="CO215" s="144"/>
      <c r="CP215" s="144"/>
      <c r="CQ215" s="144"/>
      <c r="CR215" s="144"/>
      <c r="CS215" s="144"/>
      <c r="CT215" s="144"/>
      <c r="CU215" s="144"/>
      <c r="CV215" s="144"/>
      <c r="CW215" s="144"/>
      <c r="CX215" s="144"/>
      <c r="CY215" s="144"/>
      <c r="CZ215" s="144"/>
      <c r="DA215" s="144"/>
      <c r="DB215" s="144"/>
      <c r="DC215" s="144"/>
      <c r="DD215" s="144"/>
      <c r="DE215" s="144"/>
      <c r="DF215" s="144"/>
      <c r="DG215" s="144"/>
      <c r="DH215" s="144"/>
    </row>
    <row r="216" spans="2:112" x14ac:dyDescent="0.25">
      <c r="B216" s="146" t="s">
        <v>231</v>
      </c>
      <c r="F216" s="152"/>
      <c r="BL216" s="148">
        <v>-514.3415</v>
      </c>
      <c r="BM216" s="148">
        <v>-1021.8845</v>
      </c>
      <c r="BN216" s="148">
        <v>507.54300000000001</v>
      </c>
      <c r="BO216" s="149">
        <v>0.30184232653298793</v>
      </c>
      <c r="BP216" s="149">
        <v>0.362488557112705</v>
      </c>
      <c r="BQ216" s="148">
        <v>2771.8812000000003</v>
      </c>
      <c r="BR216" s="148">
        <v>3286.2227000000003</v>
      </c>
      <c r="BS216" s="148">
        <v>-514.3415</v>
      </c>
      <c r="BT216" s="144">
        <v>3793.7657000000004</v>
      </c>
      <c r="BU216" s="152">
        <v>0.13218415062220265</v>
      </c>
      <c r="BV216" s="149">
        <v>0.34946346290409092</v>
      </c>
      <c r="BW216" s="149">
        <v>7.249888085515388E-2</v>
      </c>
      <c r="BX216" s="149">
        <v>0.30184232653298793</v>
      </c>
      <c r="BY216" s="149">
        <v>0.362488557112705</v>
      </c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  <c r="CM216" s="144"/>
      <c r="CN216" s="144"/>
      <c r="CO216" s="144"/>
      <c r="CP216" s="144"/>
      <c r="CQ216" s="144"/>
      <c r="CR216" s="144"/>
      <c r="CS216" s="144"/>
      <c r="CT216" s="144"/>
      <c r="CU216" s="144"/>
      <c r="CV216" s="144"/>
      <c r="CW216" s="144"/>
      <c r="CX216" s="144"/>
      <c r="CY216" s="144"/>
      <c r="CZ216" s="144"/>
      <c r="DA216" s="144"/>
      <c r="DB216" s="144"/>
      <c r="DC216" s="144"/>
      <c r="DD216" s="144"/>
      <c r="DE216" s="144"/>
      <c r="DF216" s="144"/>
      <c r="DG216" s="144"/>
      <c r="DH216" s="144"/>
    </row>
    <row r="217" spans="2:112" x14ac:dyDescent="0.25">
      <c r="B217" s="146" t="s">
        <v>282</v>
      </c>
      <c r="BL217" s="148">
        <v>-633.34349999999995</v>
      </c>
      <c r="BM217" s="148">
        <v>-1199.3415</v>
      </c>
      <c r="BN217" s="148">
        <v>565.99800000000005</v>
      </c>
      <c r="BO217" s="149">
        <v>0.23136768081128967</v>
      </c>
      <c r="BP217" s="149">
        <v>-7.0098023304883017E-2</v>
      </c>
      <c r="BQ217" s="148">
        <v>2988.3532</v>
      </c>
      <c r="BR217" s="148">
        <v>3621.6967</v>
      </c>
      <c r="BS217" s="148">
        <v>-633.34349999999995</v>
      </c>
      <c r="BT217" s="144">
        <v>4187.6947</v>
      </c>
      <c r="BU217" s="152">
        <v>0.13301994569421793</v>
      </c>
      <c r="BV217" s="149">
        <v>0.15198964646905888</v>
      </c>
      <c r="BW217" s="149">
        <v>1.7120162304234281</v>
      </c>
      <c r="BX217" s="149">
        <v>0.23136768081128967</v>
      </c>
      <c r="BY217" s="149">
        <v>-7.0098023304883017E-2</v>
      </c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  <c r="CM217" s="144"/>
      <c r="CN217" s="144"/>
      <c r="CO217" s="144"/>
      <c r="CP217" s="144"/>
      <c r="CQ217" s="144"/>
      <c r="CR217" s="144"/>
      <c r="CS217" s="144"/>
      <c r="CT217" s="144"/>
      <c r="CU217" s="144"/>
      <c r="CV217" s="144"/>
      <c r="CW217" s="144"/>
      <c r="CX217" s="144"/>
      <c r="CY217" s="144"/>
      <c r="CZ217" s="144"/>
      <c r="DA217" s="144"/>
      <c r="DB217" s="144"/>
      <c r="DC217" s="144"/>
      <c r="DD217" s="144"/>
      <c r="DE217" s="144"/>
      <c r="DF217" s="144"/>
      <c r="DG217" s="144"/>
      <c r="DH217" s="144"/>
    </row>
    <row r="218" spans="2:112" x14ac:dyDescent="0.25">
      <c r="B218" s="146" t="s">
        <v>308</v>
      </c>
      <c r="BL218" s="148">
        <v>-702.15220000000068</v>
      </c>
      <c r="BM218" s="148">
        <v>-1347.8626000000006</v>
      </c>
      <c r="BN218" s="148">
        <v>645.71040000000005</v>
      </c>
      <c r="BO218" s="149">
        <v>0.10864357177424355</v>
      </c>
      <c r="BP218" s="149">
        <v>0.14877126357144821</v>
      </c>
      <c r="BQ218" s="148">
        <v>3241.3262999999997</v>
      </c>
      <c r="BR218" s="148">
        <v>3943.4785000000006</v>
      </c>
      <c r="BS218" s="148">
        <v>-702.1522000000009</v>
      </c>
      <c r="BT218" s="144">
        <v>4589.1889000000001</v>
      </c>
      <c r="BU218" s="152">
        <v>0.13467537894353418</v>
      </c>
      <c r="BV218" s="149">
        <v>0.10645008093612907</v>
      </c>
      <c r="BW218" s="149">
        <v>-0.13687237600960211</v>
      </c>
      <c r="BX218" s="149">
        <v>0.10864357177424355</v>
      </c>
      <c r="BY218" s="149">
        <v>0.14877126357144821</v>
      </c>
      <c r="BZ218" s="144"/>
      <c r="CA218" s="144"/>
      <c r="CB218" s="144"/>
      <c r="CC218" s="144"/>
      <c r="CD218" s="144"/>
      <c r="CE218" s="144"/>
      <c r="CF218" s="144"/>
      <c r="CG218" s="144"/>
      <c r="CH218" s="144"/>
      <c r="CI218" s="144"/>
      <c r="CJ218" s="144"/>
      <c r="CK218" s="144"/>
      <c r="CL218" s="144"/>
      <c r="CM218" s="144"/>
      <c r="CN218" s="144"/>
      <c r="CO218" s="144"/>
      <c r="CP218" s="144"/>
      <c r="CQ218" s="144"/>
      <c r="CR218" s="144"/>
      <c r="CS218" s="144"/>
      <c r="CT218" s="144"/>
      <c r="CU218" s="144"/>
      <c r="CV218" s="144"/>
      <c r="CW218" s="144"/>
      <c r="CX218" s="144"/>
      <c r="CY218" s="144"/>
      <c r="CZ218" s="144"/>
      <c r="DA218" s="144"/>
      <c r="DB218" s="144"/>
      <c r="DC218" s="144"/>
      <c r="DD218" s="144"/>
      <c r="DE218" s="144"/>
      <c r="DF218" s="144"/>
      <c r="DG218" s="144"/>
      <c r="DH218" s="144"/>
    </row>
    <row r="219" spans="2:112" x14ac:dyDescent="0.25">
      <c r="BL219" s="148">
        <v>-519.23269999999923</v>
      </c>
      <c r="BM219" s="148">
        <v>-1223.1938999999995</v>
      </c>
      <c r="BN219" s="148">
        <v>703.96119999999996</v>
      </c>
      <c r="BO219" s="149">
        <v>-0.26051260681088972</v>
      </c>
      <c r="BP219" s="149">
        <v>0.51047732482969255</v>
      </c>
      <c r="BQ219" s="148">
        <v>3529.3262</v>
      </c>
      <c r="BR219" s="148">
        <v>4048.5588999999995</v>
      </c>
      <c r="BS219" s="148">
        <v>-519.23269999999957</v>
      </c>
      <c r="BT219" s="144">
        <v>4752.5200999999997</v>
      </c>
      <c r="BU219" s="152">
        <v>0.13041294846784171</v>
      </c>
      <c r="BV219" s="149">
        <v>-4.9783922420543747E-2</v>
      </c>
      <c r="BW219" s="149">
        <v>0.33939812458326046</v>
      </c>
      <c r="BX219" s="149">
        <v>-0.26051260681088972</v>
      </c>
      <c r="BY219" s="149">
        <v>0.51047732482969255</v>
      </c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  <c r="CM219" s="144"/>
      <c r="CN219" s="144"/>
      <c r="CO219" s="144"/>
      <c r="CP219" s="144"/>
      <c r="CQ219" s="144"/>
      <c r="CR219" s="144"/>
      <c r="CS219" s="144"/>
      <c r="CT219" s="144"/>
      <c r="CU219" s="144"/>
      <c r="CV219" s="144"/>
      <c r="CW219" s="144"/>
      <c r="CX219" s="144"/>
      <c r="CY219" s="144"/>
      <c r="CZ219" s="144"/>
      <c r="DA219" s="144"/>
      <c r="DB219" s="144"/>
      <c r="DC219" s="144"/>
      <c r="DD219" s="144"/>
      <c r="DE219" s="144"/>
      <c r="DF219" s="144"/>
      <c r="DG219" s="144"/>
      <c r="DH219" s="144"/>
    </row>
    <row r="220" spans="2:112" x14ac:dyDescent="0.25">
      <c r="BL220" s="148">
        <v>-669.1155</v>
      </c>
      <c r="BM220" s="148">
        <v>-1527.9717000000003</v>
      </c>
      <c r="BN220" s="148">
        <v>858.85619999999994</v>
      </c>
      <c r="BO220" s="149">
        <v>0.2886620969750191</v>
      </c>
      <c r="BP220" s="149">
        <v>0.45605651737051267</v>
      </c>
      <c r="BQ220" s="148">
        <v>3714.5862000000002</v>
      </c>
      <c r="BR220" s="148">
        <v>4383.7017000000005</v>
      </c>
      <c r="BS220" s="148">
        <v>-669.11550000000034</v>
      </c>
      <c r="BT220" s="144">
        <v>5242.5579000000007</v>
      </c>
      <c r="BU220" s="152">
        <v>0.13418631332355629</v>
      </c>
      <c r="BV220" s="149">
        <v>0.25319906278309046</v>
      </c>
      <c r="BW220" s="149">
        <v>0.54410037114732779</v>
      </c>
      <c r="BX220" s="149">
        <v>0.2886620969750191</v>
      </c>
      <c r="BY220" s="149">
        <v>0.45605651737051267</v>
      </c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  <c r="CM220" s="144"/>
      <c r="CN220" s="144"/>
      <c r="CO220" s="144"/>
      <c r="CP220" s="144"/>
      <c r="CQ220" s="144"/>
      <c r="CR220" s="144"/>
      <c r="CS220" s="144"/>
      <c r="CT220" s="144"/>
      <c r="CU220" s="144"/>
      <c r="CV220" s="144"/>
      <c r="CW220" s="144"/>
      <c r="CX220" s="144"/>
      <c r="CY220" s="144"/>
      <c r="CZ220" s="144"/>
      <c r="DA220" s="144"/>
      <c r="DB220" s="144"/>
      <c r="DC220" s="144"/>
      <c r="DD220" s="144"/>
      <c r="DE220" s="144"/>
      <c r="DF220" s="144"/>
      <c r="DG220" s="144"/>
      <c r="DH220" s="144"/>
    </row>
    <row r="221" spans="2:112" x14ac:dyDescent="0.25">
      <c r="BL221" s="148">
        <v>-730.38810000000012</v>
      </c>
      <c r="BM221" s="148">
        <v>-1759.2588000000003</v>
      </c>
      <c r="BN221" s="148">
        <v>1028.8706999999999</v>
      </c>
      <c r="BO221" s="149">
        <v>9.1572531199770602E-2</v>
      </c>
      <c r="BP221" s="149">
        <v>-0.49612343663006875</v>
      </c>
      <c r="BQ221" s="148">
        <v>3787.1546000000003</v>
      </c>
      <c r="BR221" s="148">
        <v>4517.5427</v>
      </c>
      <c r="BS221" s="148">
        <v>-730.38809999999967</v>
      </c>
      <c r="BT221" s="144">
        <v>5546.4134000000004</v>
      </c>
      <c r="BU221" s="152">
        <v>0.13141656386299436</v>
      </c>
      <c r="BV221" s="149">
        <v>0.23078657629013755</v>
      </c>
      <c r="BW221" s="149">
        <v>-3.6947722752821655E-2</v>
      </c>
      <c r="BX221" s="149">
        <v>9.1572531199770602E-2</v>
      </c>
      <c r="BY221" s="149">
        <v>-0.49612343663006875</v>
      </c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  <c r="CM221" s="144"/>
      <c r="CN221" s="144"/>
      <c r="CO221" s="144"/>
      <c r="CP221" s="144"/>
      <c r="CQ221" s="144"/>
      <c r="CR221" s="144"/>
      <c r="CS221" s="144"/>
      <c r="CT221" s="144"/>
      <c r="CU221" s="144"/>
      <c r="CV221" s="144"/>
      <c r="CW221" s="144"/>
      <c r="CX221" s="144"/>
      <c r="CY221" s="144"/>
      <c r="CZ221" s="144"/>
      <c r="DA221" s="144"/>
      <c r="DB221" s="144"/>
      <c r="DC221" s="144"/>
      <c r="DD221" s="144"/>
      <c r="DE221" s="144"/>
      <c r="DF221" s="144"/>
      <c r="DG221" s="144"/>
      <c r="DH221" s="144"/>
    </row>
    <row r="222" spans="2:112" x14ac:dyDescent="0.25">
      <c r="BL222" s="148">
        <v>-699.13915451825972</v>
      </c>
      <c r="BM222" s="148">
        <v>-1994.0127619868601</v>
      </c>
      <c r="BN222" s="148">
        <v>1294.8736074686003</v>
      </c>
      <c r="BO222" s="149">
        <v>-4.2784028767364091E-2</v>
      </c>
      <c r="BP222" s="149">
        <v>1.4386751452266067</v>
      </c>
      <c r="BQ222" s="148">
        <v>4237.6245820347904</v>
      </c>
      <c r="BR222" s="148">
        <v>4936.76373655305</v>
      </c>
      <c r="BS222" s="148">
        <v>-699.1391545182596</v>
      </c>
      <c r="BT222" s="144">
        <v>6231.6373440216503</v>
      </c>
      <c r="BU222" s="152">
        <v>0.13551450826773037</v>
      </c>
      <c r="BV222" s="149">
        <v>8.6611309830434635E-2</v>
      </c>
      <c r="BW222" s="149">
        <v>-0.16218295224679236</v>
      </c>
      <c r="BX222" s="149">
        <v>-4.2784028767364091E-2</v>
      </c>
      <c r="BY222" s="149">
        <v>1.4386751452266067</v>
      </c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  <c r="CM222" s="144"/>
      <c r="CN222" s="144"/>
      <c r="CO222" s="144"/>
      <c r="CP222" s="144"/>
      <c r="CQ222" s="144"/>
      <c r="CR222" s="144"/>
      <c r="CS222" s="144"/>
      <c r="CT222" s="144"/>
      <c r="CU222" s="144"/>
      <c r="CV222" s="144"/>
      <c r="CW222" s="144"/>
      <c r="CX222" s="144"/>
      <c r="CY222" s="144"/>
      <c r="CZ222" s="144"/>
      <c r="DA222" s="144"/>
      <c r="DB222" s="144"/>
      <c r="DC222" s="144"/>
      <c r="DD222" s="144"/>
      <c r="DE222" s="144"/>
      <c r="DF222" s="144"/>
      <c r="DG222" s="144"/>
      <c r="DH222" s="144"/>
    </row>
    <row r="223" spans="2:112" x14ac:dyDescent="0.25">
      <c r="BL223" s="148">
        <v>-1028.3258231389807</v>
      </c>
      <c r="BM223" s="148">
        <v>-2498.665818082131</v>
      </c>
      <c r="BN223" s="148">
        <v>1470.33999494315</v>
      </c>
      <c r="BO223" s="149">
        <v>0.47084570574157913</v>
      </c>
      <c r="BP223" s="149">
        <v>-0.43756718343991063</v>
      </c>
      <c r="BQ223" s="148">
        <v>3736.3569831871691</v>
      </c>
      <c r="BR223" s="148">
        <v>4764.6828063261501</v>
      </c>
      <c r="BS223" s="148">
        <v>-1028.3258231389809</v>
      </c>
      <c r="BT223" s="144">
        <v>6235.0228012693005</v>
      </c>
      <c r="BU223" s="152">
        <v>0.13668425280409199</v>
      </c>
      <c r="BV223" s="149">
        <v>0.45657449582649701</v>
      </c>
      <c r="BW223" s="149">
        <v>-5.7319395710569099E-2</v>
      </c>
      <c r="BX223" s="149">
        <v>0.47084570574157913</v>
      </c>
      <c r="BY223" s="149">
        <v>-0.43756718343991063</v>
      </c>
      <c r="BZ223" s="144"/>
      <c r="CA223" s="144"/>
      <c r="CB223" s="144"/>
      <c r="CC223" s="144"/>
      <c r="CD223" s="144"/>
      <c r="CE223" s="144"/>
      <c r="CF223" s="144"/>
      <c r="CG223" s="144"/>
      <c r="CH223" s="144"/>
      <c r="CI223" s="144"/>
      <c r="CJ223" s="144"/>
      <c r="CK223" s="144"/>
      <c r="CL223" s="144"/>
      <c r="CM223" s="144"/>
      <c r="CN223" s="144"/>
      <c r="CO223" s="144"/>
      <c r="CP223" s="144"/>
      <c r="CQ223" s="144"/>
      <c r="CR223" s="144"/>
      <c r="CS223" s="144"/>
      <c r="CT223" s="144"/>
      <c r="CU223" s="144"/>
      <c r="CV223" s="144"/>
      <c r="CW223" s="144"/>
      <c r="CX223" s="144"/>
      <c r="CY223" s="144"/>
      <c r="CZ223" s="144"/>
      <c r="DA223" s="144"/>
      <c r="DB223" s="144"/>
      <c r="DC223" s="144"/>
      <c r="DD223" s="144"/>
      <c r="DE223" s="144"/>
      <c r="DF223" s="144"/>
      <c r="DG223" s="144"/>
      <c r="DH223" s="144"/>
    </row>
    <row r="224" spans="2:112" x14ac:dyDescent="0.25">
      <c r="BL224" s="148"/>
      <c r="BM224" s="148"/>
      <c r="BN224" s="148"/>
      <c r="BO224" s="149"/>
      <c r="BP224" s="149"/>
      <c r="BQ224" s="148"/>
      <c r="BR224" s="148"/>
      <c r="BS224" s="148"/>
      <c r="BT224" s="144"/>
      <c r="BU224" s="152"/>
      <c r="BV224" s="149"/>
      <c r="BW224" s="149"/>
      <c r="BX224" s="149"/>
      <c r="BY224" s="149"/>
      <c r="BZ224" s="144"/>
      <c r="CA224" s="144"/>
      <c r="CB224" s="144"/>
      <c r="CC224" s="144"/>
      <c r="CD224" s="144"/>
      <c r="CE224" s="144"/>
      <c r="CF224" s="144"/>
      <c r="CG224" s="144"/>
      <c r="CH224" s="144"/>
      <c r="CI224" s="144"/>
      <c r="CJ224" s="144"/>
      <c r="CK224" s="144"/>
      <c r="CL224" s="144"/>
      <c r="CM224" s="144"/>
      <c r="CN224" s="144"/>
      <c r="CO224" s="144"/>
      <c r="CP224" s="144"/>
      <c r="CQ224" s="144"/>
      <c r="CR224" s="144"/>
      <c r="CS224" s="144"/>
      <c r="CT224" s="144"/>
      <c r="CU224" s="144"/>
      <c r="CV224" s="144"/>
      <c r="CW224" s="144"/>
      <c r="CX224" s="144"/>
      <c r="CY224" s="144"/>
      <c r="CZ224" s="144"/>
      <c r="DA224" s="144"/>
      <c r="DB224" s="144"/>
      <c r="DC224" s="144"/>
      <c r="DD224" s="144"/>
      <c r="DE224" s="144"/>
      <c r="DF224" s="144"/>
      <c r="DG224" s="144"/>
      <c r="DH224" s="144"/>
    </row>
    <row r="225" spans="6:112" x14ac:dyDescent="0.25">
      <c r="F225" s="152"/>
      <c r="G225" s="160"/>
      <c r="BL225" s="147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  <c r="CM225" s="144"/>
      <c r="CN225" s="144"/>
      <c r="CO225" s="144"/>
      <c r="CP225" s="144"/>
      <c r="CQ225" s="144"/>
      <c r="CR225" s="144"/>
      <c r="CS225" s="144"/>
      <c r="CT225" s="144"/>
      <c r="CU225" s="144"/>
      <c r="CV225" s="144"/>
      <c r="CW225" s="144"/>
      <c r="CX225" s="144"/>
      <c r="CY225" s="144"/>
      <c r="CZ225" s="144"/>
      <c r="DA225" s="144"/>
      <c r="DB225" s="144"/>
      <c r="DC225" s="144"/>
      <c r="DD225" s="144"/>
      <c r="DE225" s="144"/>
      <c r="DF225" s="144"/>
      <c r="DG225" s="144"/>
      <c r="DH225" s="144"/>
    </row>
    <row r="226" spans="6:112" x14ac:dyDescent="0.25">
      <c r="F226" s="152"/>
      <c r="G226" s="160"/>
      <c r="BL226" s="147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  <c r="CM226" s="144"/>
      <c r="CN226" s="144"/>
      <c r="CO226" s="144"/>
      <c r="CP226" s="144"/>
      <c r="CQ226" s="144"/>
      <c r="CR226" s="144"/>
      <c r="CS226" s="144"/>
      <c r="CT226" s="144"/>
      <c r="CU226" s="144"/>
      <c r="CV226" s="144"/>
      <c r="CW226" s="144"/>
      <c r="CX226" s="144"/>
      <c r="CY226" s="144"/>
      <c r="CZ226" s="144"/>
      <c r="DA226" s="144"/>
      <c r="DB226" s="144"/>
      <c r="DC226" s="144"/>
      <c r="DD226" s="144"/>
      <c r="DE226" s="144"/>
      <c r="DF226" s="144"/>
      <c r="DG226" s="144"/>
      <c r="DH226" s="144"/>
    </row>
    <row r="227" spans="6:112" x14ac:dyDescent="0.25">
      <c r="F227" s="152"/>
      <c r="G227" s="160"/>
      <c r="BL227" s="147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  <c r="CM227" s="144"/>
      <c r="CN227" s="144"/>
      <c r="CO227" s="144"/>
      <c r="CP227" s="144"/>
      <c r="CQ227" s="144"/>
      <c r="CR227" s="144"/>
      <c r="CS227" s="144"/>
      <c r="CT227" s="144"/>
      <c r="CU227" s="144"/>
      <c r="CV227" s="144"/>
      <c r="CW227" s="144"/>
      <c r="CX227" s="144"/>
      <c r="CY227" s="144"/>
      <c r="CZ227" s="144"/>
      <c r="DA227" s="144"/>
      <c r="DB227" s="144"/>
      <c r="DC227" s="144"/>
      <c r="DD227" s="144"/>
      <c r="DE227" s="144"/>
      <c r="DF227" s="144"/>
      <c r="DG227" s="144"/>
      <c r="DH227" s="144"/>
    </row>
    <row r="228" spans="6:112" x14ac:dyDescent="0.25">
      <c r="F228" s="152"/>
      <c r="G228" s="160"/>
      <c r="BL228" s="147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  <c r="CM228" s="144"/>
      <c r="CN228" s="144"/>
      <c r="CO228" s="144"/>
      <c r="CP228" s="144"/>
      <c r="CQ228" s="144"/>
      <c r="CR228" s="144"/>
      <c r="CS228" s="144"/>
      <c r="CT228" s="144"/>
      <c r="CU228" s="144"/>
      <c r="CV228" s="144"/>
      <c r="CW228" s="144"/>
      <c r="CX228" s="144"/>
      <c r="CY228" s="144"/>
      <c r="CZ228" s="144"/>
      <c r="DA228" s="144"/>
      <c r="DB228" s="144"/>
      <c r="DC228" s="144"/>
      <c r="DD228" s="144"/>
      <c r="DE228" s="144"/>
      <c r="DF228" s="144"/>
      <c r="DG228" s="144"/>
      <c r="DH228" s="144"/>
    </row>
    <row r="229" spans="6:112" x14ac:dyDescent="0.25">
      <c r="F229" s="152"/>
      <c r="G229" s="160"/>
      <c r="BL229" s="147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  <c r="CM229" s="144"/>
      <c r="CN229" s="144"/>
      <c r="CO229" s="144"/>
      <c r="CP229" s="144"/>
      <c r="CQ229" s="144"/>
      <c r="CR229" s="144"/>
      <c r="CS229" s="144"/>
      <c r="CT229" s="144"/>
      <c r="CU229" s="144"/>
      <c r="CV229" s="144"/>
      <c r="CW229" s="144"/>
      <c r="CX229" s="144"/>
      <c r="CY229" s="144"/>
      <c r="CZ229" s="144"/>
      <c r="DA229" s="144"/>
      <c r="DB229" s="144"/>
      <c r="DC229" s="144"/>
      <c r="DD229" s="144"/>
      <c r="DE229" s="144"/>
      <c r="DF229" s="144"/>
      <c r="DG229" s="144"/>
      <c r="DH229" s="144"/>
    </row>
    <row r="230" spans="6:112" x14ac:dyDescent="0.25">
      <c r="F230" s="152"/>
      <c r="G230" s="160"/>
      <c r="BL230" s="147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  <c r="CM230" s="144"/>
      <c r="CN230" s="144"/>
      <c r="CO230" s="144"/>
      <c r="CP230" s="144"/>
      <c r="CQ230" s="144"/>
      <c r="CR230" s="144"/>
      <c r="CS230" s="144"/>
      <c r="CT230" s="144"/>
      <c r="CU230" s="144"/>
      <c r="CV230" s="144"/>
      <c r="CW230" s="144"/>
      <c r="CX230" s="144"/>
      <c r="CY230" s="144"/>
      <c r="CZ230" s="144"/>
      <c r="DA230" s="144"/>
      <c r="DB230" s="144"/>
      <c r="DC230" s="144"/>
      <c r="DD230" s="144"/>
      <c r="DE230" s="144"/>
      <c r="DF230" s="144"/>
      <c r="DG230" s="144"/>
      <c r="DH230" s="144"/>
    </row>
    <row r="231" spans="6:112" x14ac:dyDescent="0.25">
      <c r="F231" s="152"/>
      <c r="G231" s="160"/>
      <c r="BL231" s="147"/>
      <c r="BM231" s="144"/>
      <c r="BN231" s="144"/>
      <c r="BO231" s="144"/>
      <c r="BP231" s="144"/>
      <c r="BQ231" s="144"/>
      <c r="BR231" s="144"/>
      <c r="BS231" s="144"/>
      <c r="BT231" s="144"/>
      <c r="BU231" s="144"/>
      <c r="BV231" s="144"/>
      <c r="BW231" s="144"/>
      <c r="BX231" s="144"/>
      <c r="BY231" s="144"/>
      <c r="BZ231" s="144"/>
      <c r="CA231" s="144"/>
      <c r="CB231" s="144"/>
      <c r="CC231" s="144"/>
      <c r="CD231" s="144"/>
      <c r="CE231" s="144"/>
      <c r="CF231" s="144"/>
      <c r="CG231" s="144"/>
      <c r="CH231" s="144"/>
      <c r="CI231" s="144"/>
      <c r="CJ231" s="144"/>
      <c r="CK231" s="144"/>
      <c r="CL231" s="144"/>
      <c r="CM231" s="144"/>
      <c r="CN231" s="144"/>
      <c r="CO231" s="144"/>
      <c r="CP231" s="144"/>
      <c r="CQ231" s="144"/>
      <c r="CR231" s="144"/>
      <c r="CS231" s="144"/>
      <c r="CT231" s="144"/>
      <c r="CU231" s="144"/>
      <c r="CV231" s="144"/>
      <c r="CW231" s="144"/>
      <c r="CX231" s="144"/>
      <c r="CY231" s="144"/>
      <c r="CZ231" s="144"/>
      <c r="DA231" s="144"/>
      <c r="DB231" s="144"/>
      <c r="DC231" s="144"/>
      <c r="DD231" s="144"/>
      <c r="DE231" s="144"/>
      <c r="DF231" s="144"/>
      <c r="DG231" s="144"/>
      <c r="DH231" s="144"/>
    </row>
    <row r="232" spans="6:112" x14ac:dyDescent="0.25">
      <c r="F232" s="152"/>
      <c r="G232" s="160"/>
      <c r="BL232" s="147"/>
      <c r="BM232" s="144"/>
      <c r="BN232" s="144"/>
      <c r="BO232" s="144"/>
      <c r="BP232" s="144"/>
      <c r="BQ232" s="144"/>
      <c r="BR232" s="144"/>
      <c r="BS232" s="144"/>
      <c r="BT232" s="144"/>
      <c r="BU232" s="144"/>
      <c r="BV232" s="144"/>
      <c r="BW232" s="144"/>
      <c r="BX232" s="144"/>
      <c r="BY232" s="144"/>
      <c r="BZ232" s="144"/>
      <c r="CA232" s="144"/>
      <c r="CB232" s="144"/>
      <c r="CC232" s="144"/>
      <c r="CD232" s="144"/>
      <c r="CE232" s="144"/>
      <c r="CF232" s="144"/>
      <c r="CG232" s="144"/>
      <c r="CH232" s="144"/>
      <c r="CI232" s="144"/>
      <c r="CJ232" s="144"/>
      <c r="CK232" s="144"/>
      <c r="CL232" s="144"/>
      <c r="CM232" s="144"/>
      <c r="CN232" s="144"/>
      <c r="CO232" s="144"/>
      <c r="CP232" s="144"/>
      <c r="CQ232" s="144"/>
      <c r="CR232" s="144"/>
      <c r="CS232" s="144"/>
      <c r="CT232" s="144"/>
      <c r="CU232" s="144"/>
      <c r="CV232" s="144"/>
      <c r="CW232" s="144"/>
      <c r="CX232" s="144"/>
      <c r="CY232" s="144"/>
      <c r="CZ232" s="144"/>
      <c r="DA232" s="144"/>
      <c r="DB232" s="144"/>
      <c r="DC232" s="144"/>
      <c r="DD232" s="144"/>
      <c r="DE232" s="144"/>
      <c r="DF232" s="144"/>
      <c r="DG232" s="144"/>
      <c r="DH232" s="144"/>
    </row>
    <row r="233" spans="6:112" x14ac:dyDescent="0.25">
      <c r="F233" s="152"/>
      <c r="G233" s="160"/>
      <c r="BL233" s="147"/>
    </row>
    <row r="234" spans="6:112" x14ac:dyDescent="0.25">
      <c r="F234" s="152"/>
      <c r="G234" s="160"/>
      <c r="BL234" s="147"/>
    </row>
    <row r="235" spans="6:112" x14ac:dyDescent="0.25">
      <c r="F235" s="152"/>
      <c r="G235" s="160"/>
    </row>
    <row r="236" spans="6:112" x14ac:dyDescent="0.25">
      <c r="F236" s="152"/>
      <c r="G236" s="160"/>
      <c r="BL236" s="140">
        <v>2</v>
      </c>
      <c r="BM236" s="140">
        <v>3</v>
      </c>
      <c r="BN236" s="140">
        <v>4</v>
      </c>
      <c r="BO236" s="140">
        <v>5</v>
      </c>
      <c r="BP236" s="140">
        <v>6</v>
      </c>
      <c r="BQ236" s="140">
        <v>7</v>
      </c>
      <c r="BR236" s="140">
        <v>8</v>
      </c>
      <c r="BS236" s="140">
        <v>9</v>
      </c>
      <c r="BT236" s="140">
        <v>10</v>
      </c>
      <c r="BU236" s="140">
        <v>11</v>
      </c>
      <c r="BV236" s="140">
        <v>12</v>
      </c>
      <c r="BW236" s="140">
        <v>13</v>
      </c>
      <c r="BX236" s="140">
        <v>14</v>
      </c>
      <c r="BY236" s="140">
        <v>15</v>
      </c>
      <c r="BZ236" s="140">
        <v>16</v>
      </c>
      <c r="CA236" s="140">
        <v>17</v>
      </c>
      <c r="CB236" s="140">
        <v>18</v>
      </c>
      <c r="CC236" s="140">
        <v>19</v>
      </c>
      <c r="CD236" s="140">
        <v>20</v>
      </c>
      <c r="CE236" s="140">
        <v>21</v>
      </c>
      <c r="CF236" s="140">
        <v>22</v>
      </c>
      <c r="CG236" s="140">
        <v>23</v>
      </c>
      <c r="CH236" s="140">
        <v>24</v>
      </c>
      <c r="CI236" s="140">
        <v>25</v>
      </c>
      <c r="CJ236" s="140">
        <v>26</v>
      </c>
      <c r="CK236" s="140">
        <v>27</v>
      </c>
      <c r="CL236" s="140">
        <v>28</v>
      </c>
      <c r="CM236" s="140">
        <v>29</v>
      </c>
      <c r="CN236" s="140">
        <v>30</v>
      </c>
      <c r="CO236" s="140">
        <v>31</v>
      </c>
      <c r="CP236" s="140">
        <v>32</v>
      </c>
      <c r="CQ236" s="140">
        <v>33</v>
      </c>
      <c r="CR236" s="140">
        <v>34</v>
      </c>
      <c r="CS236" s="140">
        <v>35</v>
      </c>
      <c r="CT236" s="140">
        <v>36</v>
      </c>
      <c r="CU236" s="140">
        <v>37</v>
      </c>
      <c r="CV236" s="140">
        <v>38</v>
      </c>
      <c r="CW236" s="140">
        <v>39</v>
      </c>
      <c r="CX236" s="140">
        <v>40</v>
      </c>
      <c r="CY236" s="140">
        <v>41</v>
      </c>
      <c r="CZ236" s="140">
        <v>42</v>
      </c>
      <c r="DA236" s="140">
        <v>43</v>
      </c>
      <c r="DB236" s="140">
        <v>44</v>
      </c>
      <c r="DC236" s="140">
        <v>45</v>
      </c>
      <c r="DD236" s="140">
        <v>46</v>
      </c>
      <c r="DE236" s="140">
        <v>47</v>
      </c>
      <c r="DF236" s="140">
        <v>48</v>
      </c>
      <c r="DG236" s="140">
        <v>49</v>
      </c>
      <c r="DH236" s="140">
        <v>50</v>
      </c>
    </row>
    <row r="237" spans="6:112" x14ac:dyDescent="0.25">
      <c r="F237" s="152"/>
      <c r="G237" s="160"/>
    </row>
    <row r="238" spans="6:112" x14ac:dyDescent="0.25">
      <c r="F238" s="152"/>
      <c r="G238" s="160"/>
      <c r="DA238" s="140">
        <v>-3.8842372762125748</v>
      </c>
      <c r="DC238" s="140">
        <v>-0.48003123778762968</v>
      </c>
    </row>
    <row r="239" spans="6:112" x14ac:dyDescent="0.25">
      <c r="F239" s="152"/>
      <c r="G239" s="160"/>
    </row>
    <row r="240" spans="6:112" x14ac:dyDescent="0.25">
      <c r="F240" s="152"/>
      <c r="G240" s="160"/>
    </row>
    <row r="241" spans="6:7" x14ac:dyDescent="0.25">
      <c r="F241" s="152"/>
      <c r="G241" s="160"/>
    </row>
    <row r="242" spans="6:7" x14ac:dyDescent="0.25">
      <c r="F242" s="152"/>
      <c r="G242" s="160"/>
    </row>
  </sheetData>
  <sheetProtection algorithmName="SHA-512" hashValue="AkKJdRtYpwogIDfPcXZMk+JVJHYM6wMXDr/ZLT9DS1oYY1wLZXZ/1oSK/1Ox8gy3xlmFoWaXSZXbNLx4AzBDJw==" saltValue="NBEkxd2OaSvd4J6HoOVv4Q==" spinCount="100000" sheet="1" objects="1" scenarios="1"/>
  <phoneticPr fontId="46" type="noConversion"/>
  <dataValidations count="1">
    <dataValidation type="list" allowBlank="1" showInputMessage="1" showErrorMessage="1" sqref="F196" xr:uid="{00000000-0002-0000-0000-000000000000}">
      <formula1>$C$124:$C$135</formula1>
    </dataValidation>
  </dataValidations>
  <hyperlinks>
    <hyperlink ref="BF4" r:id="rId1" xr:uid="{00000000-0004-0000-0000-000000000000}"/>
    <hyperlink ref="B216" r:id="rId2" display="Gasto Primarop" xr:uid="{00000000-0004-0000-0000-000001000000}"/>
    <hyperlink ref="B217" r:id="rId3" xr:uid="{00000000-0004-0000-0000-000002000000}"/>
    <hyperlink ref="B218" r:id="rId4" xr:uid="{00000000-0004-0000-0000-000003000000}"/>
  </hyperlinks>
  <pageMargins left="0.7" right="0.7" top="0.75" bottom="0.75" header="0.3" footer="0.3"/>
  <pageSetup orientation="portrait" r:id="rId5"/>
  <drawing r:id="rId6"/>
  <legacyDrawing r:id="rId7"/>
  <tableParts count="3">
    <tablePart r:id="rId8"/>
    <tablePart r:id="rId9"/>
    <tablePart r:id="rId10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1:N42"/>
  <sheetViews>
    <sheetView showGridLines="0" zoomScale="85" zoomScaleNormal="85" workbookViewId="0">
      <selection activeCell="J33" sqref="J33"/>
    </sheetView>
  </sheetViews>
  <sheetFormatPr baseColWidth="10" defaultColWidth="10.81640625" defaultRowHeight="12.5" x14ac:dyDescent="0.25"/>
  <cols>
    <col min="1" max="1" width="3.453125" style="76" customWidth="1"/>
    <col min="2" max="5" width="10.81640625" style="76"/>
    <col min="6" max="6" width="26" style="76" customWidth="1"/>
    <col min="7" max="13" width="10.81640625" style="76"/>
    <col min="14" max="14" width="10.81640625" style="76" customWidth="1"/>
    <col min="15" max="16384" width="10.81640625" style="76"/>
  </cols>
  <sheetData>
    <row r="1" spans="1:14" ht="14.5" x14ac:dyDescent="0.35">
      <c r="A1" s="40"/>
    </row>
    <row r="2" spans="1:14" ht="21" x14ac:dyDescent="0.25">
      <c r="B2" s="48" t="s">
        <v>340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</row>
    <row r="3" spans="1:14" ht="21" x14ac:dyDescent="0.25">
      <c r="B3" s="48" t="s">
        <v>246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9" t="s">
        <v>679</v>
      </c>
      <c r="N3" s="50">
        <v>2020</v>
      </c>
    </row>
    <row r="4" spans="1:14" ht="21" x14ac:dyDescent="0.25">
      <c r="B4" s="48" t="s">
        <v>302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</row>
    <row r="13" spans="1:14" x14ac:dyDescent="0.25">
      <c r="D13" s="162" t="s">
        <v>482</v>
      </c>
      <c r="E13" s="162"/>
      <c r="F13" s="162"/>
      <c r="G13" s="162"/>
      <c r="H13" s="162"/>
      <c r="I13" s="162"/>
      <c r="J13" s="162"/>
      <c r="K13" s="162"/>
      <c r="L13" s="162"/>
      <c r="M13" s="162"/>
    </row>
    <row r="14" spans="1:14" x14ac:dyDescent="0.25">
      <c r="D14" s="162"/>
      <c r="E14" s="162"/>
      <c r="F14" s="162"/>
      <c r="G14" s="162"/>
      <c r="H14" s="162"/>
      <c r="I14" s="162"/>
      <c r="J14" s="162"/>
      <c r="K14" s="162"/>
      <c r="L14" s="162"/>
      <c r="M14" s="162"/>
    </row>
    <row r="15" spans="1:14" ht="17.5" x14ac:dyDescent="0.35">
      <c r="D15" s="163" t="s">
        <v>310</v>
      </c>
      <c r="E15" s="163"/>
      <c r="F15" s="163"/>
      <c r="G15" s="163"/>
      <c r="H15" s="163"/>
      <c r="I15" s="163"/>
      <c r="J15" s="163"/>
      <c r="K15" s="163"/>
      <c r="L15" s="163"/>
      <c r="M15" s="163"/>
    </row>
    <row r="17" spans="2:14" ht="14" x14ac:dyDescent="0.3"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8"/>
      <c r="M17" s="80" t="s">
        <v>350</v>
      </c>
      <c r="N17" s="81" t="s">
        <v>680</v>
      </c>
    </row>
    <row r="18" spans="2:14" x14ac:dyDescent="0.25">
      <c r="L18" s="79"/>
    </row>
    <row r="19" spans="2:14" ht="17.5" x14ac:dyDescent="0.35">
      <c r="C19" s="173" t="s">
        <v>347</v>
      </c>
      <c r="D19" s="173"/>
      <c r="E19" s="173"/>
      <c r="F19" s="173"/>
      <c r="G19" s="173"/>
      <c r="H19" s="173"/>
      <c r="I19" s="173"/>
      <c r="L19" s="79"/>
    </row>
    <row r="20" spans="2:14" ht="17.5" x14ac:dyDescent="0.35">
      <c r="C20" s="83" t="s">
        <v>374</v>
      </c>
      <c r="L20" s="79"/>
    </row>
    <row r="21" spans="2:14" ht="17.5" x14ac:dyDescent="0.35">
      <c r="C21" s="83" t="s">
        <v>375</v>
      </c>
      <c r="L21" s="79"/>
    </row>
    <row r="22" spans="2:14" ht="17.5" x14ac:dyDescent="0.35">
      <c r="C22" s="83" t="s">
        <v>376</v>
      </c>
      <c r="L22" s="79"/>
    </row>
    <row r="23" spans="2:14" ht="17.5" x14ac:dyDescent="0.35">
      <c r="C23" s="84"/>
      <c r="L23" s="79"/>
    </row>
    <row r="24" spans="2:14" ht="17.5" x14ac:dyDescent="0.35">
      <c r="C24" s="82" t="s">
        <v>349</v>
      </c>
      <c r="L24" s="79"/>
    </row>
    <row r="25" spans="2:14" ht="17.5" x14ac:dyDescent="0.35">
      <c r="C25" s="174" t="s">
        <v>351</v>
      </c>
      <c r="D25" s="174"/>
      <c r="E25" s="174"/>
      <c r="F25" s="174"/>
      <c r="G25" s="174"/>
      <c r="H25" s="174"/>
      <c r="I25" s="174"/>
      <c r="L25" s="79"/>
    </row>
    <row r="26" spans="2:14" ht="17.5" x14ac:dyDescent="0.35">
      <c r="C26" s="174" t="s">
        <v>352</v>
      </c>
      <c r="D26" s="174"/>
      <c r="E26" s="174"/>
      <c r="F26" s="174"/>
      <c r="G26" s="174"/>
      <c r="H26" s="174"/>
      <c r="I26" s="174"/>
      <c r="L26" s="79"/>
    </row>
    <row r="27" spans="2:14" ht="17.5" x14ac:dyDescent="0.35">
      <c r="C27" s="174" t="s">
        <v>353</v>
      </c>
      <c r="D27" s="174"/>
      <c r="E27" s="174"/>
      <c r="F27" s="174"/>
      <c r="G27" s="174"/>
      <c r="H27" s="174"/>
      <c r="I27" s="174"/>
      <c r="L27" s="79"/>
    </row>
    <row r="28" spans="2:14" ht="17.5" x14ac:dyDescent="0.35">
      <c r="C28" s="84"/>
      <c r="L28" s="79"/>
    </row>
    <row r="29" spans="2:14" ht="17.5" x14ac:dyDescent="0.35">
      <c r="C29" s="175" t="s">
        <v>343</v>
      </c>
      <c r="D29" s="175"/>
      <c r="E29" s="175"/>
      <c r="F29" s="175"/>
      <c r="G29" s="175"/>
      <c r="H29" s="175"/>
      <c r="I29" s="175"/>
      <c r="L29" s="79"/>
    </row>
    <row r="30" spans="2:14" ht="17.5" x14ac:dyDescent="0.35">
      <c r="C30" s="83" t="s">
        <v>288</v>
      </c>
      <c r="L30" s="79"/>
    </row>
    <row r="31" spans="2:14" ht="17.5" x14ac:dyDescent="0.35">
      <c r="C31" s="83" t="s">
        <v>289</v>
      </c>
      <c r="L31" s="79"/>
    </row>
    <row r="32" spans="2:14" ht="17.5" x14ac:dyDescent="0.35">
      <c r="C32" s="83"/>
      <c r="L32" s="79"/>
    </row>
    <row r="33" spans="2:14" ht="17.5" x14ac:dyDescent="0.35">
      <c r="C33" s="82"/>
      <c r="L33" s="79"/>
    </row>
    <row r="34" spans="2:14" ht="17.5" x14ac:dyDescent="0.35">
      <c r="C34" s="175" t="s">
        <v>344</v>
      </c>
      <c r="D34" s="175"/>
      <c r="E34" s="175"/>
      <c r="F34" s="175"/>
      <c r="G34" s="175"/>
      <c r="H34" s="175"/>
      <c r="I34" s="175"/>
      <c r="L34" s="79"/>
    </row>
    <row r="35" spans="2:14" x14ac:dyDescent="0.25"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8"/>
      <c r="M35" s="77"/>
      <c r="N35" s="77"/>
    </row>
    <row r="36" spans="2:14" ht="15.5" x14ac:dyDescent="0.35">
      <c r="C36" s="91" t="s">
        <v>342</v>
      </c>
      <c r="D36" s="85"/>
      <c r="E36" s="85"/>
      <c r="F36" s="92">
        <v>44149</v>
      </c>
      <c r="L36" s="79"/>
    </row>
    <row r="38" spans="2:14" ht="14" x14ac:dyDescent="0.3">
      <c r="C38" s="138" t="s">
        <v>491</v>
      </c>
      <c r="F38" s="139" t="s">
        <v>492</v>
      </c>
    </row>
    <row r="40" spans="2:14" ht="13" customHeight="1" x14ac:dyDescent="0.25">
      <c r="B40" s="164" t="s">
        <v>460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6"/>
    </row>
    <row r="41" spans="2:14" x14ac:dyDescent="0.25">
      <c r="B41" s="167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9"/>
    </row>
    <row r="42" spans="2:14" ht="46" customHeight="1" x14ac:dyDescent="0.25"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2"/>
    </row>
  </sheetData>
  <mergeCells count="9">
    <mergeCell ref="D13:M14"/>
    <mergeCell ref="D15:M15"/>
    <mergeCell ref="B40:N42"/>
    <mergeCell ref="C19:I19"/>
    <mergeCell ref="C25:I25"/>
    <mergeCell ref="C26:I26"/>
    <mergeCell ref="C27:I27"/>
    <mergeCell ref="C29:I29"/>
    <mergeCell ref="C34:I34"/>
  </mergeCells>
  <hyperlinks>
    <hyperlink ref="C19" location="Detalle!A1" tooltip="Detalle del Gobierno Central cifras acumuladas, base devengado" display="Detalle del Gobierno Central cifras acumuladas, base devengado" xr:uid="{00000000-0004-0000-0600-000000000000}"/>
    <hyperlink ref="C25" location="Ingresos!A1" tooltip="Ingresos del Gobierno Central, principales variables fiscales" display="Ingresos del Gobierno Central, principales variables fiscales" xr:uid="{00000000-0004-0000-0600-000001000000}"/>
    <hyperlink ref="C26" location="Gastos!A1" tooltip="Gastos del Gobierno Central, principales variables fiscales" display="Gastos del Gobierno Central, principales variables fiscales" xr:uid="{00000000-0004-0000-0600-000002000000}"/>
    <hyperlink ref="C27" location="Financiamiento!A1" tooltip="Financiamiento del Gobierno Central, principales variables fiscales" display="Financiamiento del Gobierno Central, principales variables fiscales" xr:uid="{00000000-0004-0000-0600-000003000000}"/>
    <hyperlink ref="C29" location="Indicadores!A1" tooltip="Evolución de indicadores fiscales seleccionados" display="Evolución de indicadores fiscales seleccionados" xr:uid="{00000000-0004-0000-0600-000005000000}"/>
    <hyperlink ref="C34" location="'Nota Técnica'!A1" tooltip="Nota técnica" display="Nota técnica" xr:uid="{00000000-0004-0000-0600-000006000000}"/>
    <hyperlink ref="F38" r:id="rId1" xr:uid="{1A3E2B49-FF75-4F0E-A413-99A914303B5C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78"/>
  <sheetViews>
    <sheetView showGridLines="0" zoomScale="115" zoomScaleNormal="11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5" sqref="A5"/>
    </sheetView>
  </sheetViews>
  <sheetFormatPr baseColWidth="10" defaultRowHeight="12.5" x14ac:dyDescent="0.25"/>
  <cols>
    <col min="1" max="1" width="3.453125" customWidth="1"/>
    <col min="2" max="2" width="52.36328125" bestFit="1" customWidth="1"/>
    <col min="3" max="11" width="16.453125" customWidth="1"/>
    <col min="12" max="12" width="13.81640625" style="10" customWidth="1"/>
    <col min="13" max="17" width="8.81640625" style="10" customWidth="1"/>
    <col min="18" max="18" width="8.81640625" style="16" customWidth="1"/>
    <col min="19" max="19" width="6.81640625" style="16" customWidth="1"/>
    <col min="20" max="24" width="8.81640625" customWidth="1"/>
    <col min="25" max="25" width="6.81640625" customWidth="1"/>
    <col min="26" max="29" width="8.81640625" customWidth="1"/>
    <col min="30" max="30" width="9.81640625" customWidth="1"/>
    <col min="31" max="31" width="8.81640625" customWidth="1"/>
    <col min="32" max="40" width="9.81640625" customWidth="1"/>
    <col min="41" max="41" width="10.81640625" customWidth="1"/>
    <col min="42" max="47" width="9.81640625" customWidth="1"/>
    <col min="48" max="48" width="10.81640625" customWidth="1"/>
    <col min="49" max="55" width="9.81640625" customWidth="1"/>
    <col min="56" max="56" width="10.81640625" customWidth="1"/>
    <col min="57" max="59" width="9.81640625" customWidth="1"/>
    <col min="60" max="60" width="7.81640625" customWidth="1"/>
    <col min="61" max="64" width="9.81640625" customWidth="1"/>
    <col min="65" max="65" width="10.81640625" customWidth="1"/>
    <col min="66" max="71" width="9.81640625" customWidth="1"/>
    <col min="72" max="72" width="10.81640625" customWidth="1"/>
    <col min="73" max="79" width="9.81640625" customWidth="1"/>
    <col min="80" max="80" width="7.81640625" customWidth="1"/>
    <col min="81" max="82" width="9.81640625" customWidth="1"/>
    <col min="83" max="83" width="10.81640625" customWidth="1"/>
    <col min="84" max="90" width="9.81640625" customWidth="1"/>
    <col min="91" max="91" width="7.81640625" customWidth="1"/>
    <col min="92" max="97" width="9.81640625" customWidth="1"/>
    <col min="98" max="98" width="10.81640625" customWidth="1"/>
    <col min="99" max="120" width="9.81640625" customWidth="1"/>
    <col min="121" max="121" width="12.1796875" bestFit="1" customWidth="1"/>
  </cols>
  <sheetData>
    <row r="1" spans="2:16" s="10" customFormat="1" ht="13" hidden="1" customHeight="1" x14ac:dyDescent="0.25">
      <c r="B1" s="90">
        <v>44105</v>
      </c>
      <c r="F1" s="90">
        <v>43739</v>
      </c>
      <c r="I1" s="90">
        <v>43374</v>
      </c>
      <c r="L1" s="90">
        <f>Tablas!D208</f>
        <v>43009</v>
      </c>
    </row>
    <row r="2" spans="2:16" ht="13" hidden="1" customHeight="1" x14ac:dyDescent="0.25">
      <c r="B2" s="71" t="s">
        <v>340</v>
      </c>
      <c r="C2" s="71"/>
      <c r="D2" s="71"/>
      <c r="E2" s="71"/>
      <c r="F2" s="71"/>
      <c r="G2" s="71"/>
      <c r="H2" s="71"/>
      <c r="I2" s="71"/>
      <c r="J2" s="71"/>
      <c r="K2" s="71"/>
    </row>
    <row r="3" spans="2:16" ht="14" hidden="1" customHeight="1" x14ac:dyDescent="0.25">
      <c r="B3" s="71" t="s">
        <v>246</v>
      </c>
      <c r="C3" s="181"/>
      <c r="D3" s="181"/>
      <c r="E3" s="181"/>
      <c r="F3" s="181"/>
      <c r="G3" s="181"/>
      <c r="H3" s="181"/>
      <c r="I3" s="181"/>
      <c r="J3" s="72" t="s">
        <v>679</v>
      </c>
      <c r="K3" s="73">
        <v>2020</v>
      </c>
    </row>
    <row r="4" spans="2:16" ht="8" hidden="1" customHeight="1" x14ac:dyDescent="0.25">
      <c r="B4" s="71" t="s">
        <v>302</v>
      </c>
      <c r="C4" s="71"/>
      <c r="D4" s="71"/>
      <c r="E4" s="71"/>
      <c r="F4" s="71"/>
      <c r="G4" s="71"/>
      <c r="H4" s="71"/>
      <c r="I4" s="71"/>
      <c r="J4" s="71"/>
      <c r="K4" s="71"/>
    </row>
    <row r="6" spans="2:16" ht="23.5" x14ac:dyDescent="0.25">
      <c r="B6" s="180" t="s">
        <v>373</v>
      </c>
      <c r="C6" s="180"/>
      <c r="D6" s="180"/>
      <c r="E6" s="180"/>
      <c r="F6" s="180"/>
      <c r="G6" s="180"/>
      <c r="H6" s="180"/>
      <c r="I6" s="180"/>
      <c r="J6" s="180"/>
      <c r="K6" s="180"/>
    </row>
    <row r="7" spans="2:16" ht="21" x14ac:dyDescent="0.25">
      <c r="B7" s="176" t="s">
        <v>681</v>
      </c>
      <c r="C7" s="176"/>
      <c r="D7" s="176"/>
      <c r="E7" s="176"/>
      <c r="F7" s="176"/>
      <c r="G7" s="176"/>
      <c r="H7" s="176"/>
      <c r="I7" s="176"/>
      <c r="J7" s="176"/>
      <c r="K7" s="176"/>
    </row>
    <row r="8" spans="2:16" ht="18.5" x14ac:dyDescent="0.25">
      <c r="B8" s="177" t="s">
        <v>229</v>
      </c>
      <c r="C8" s="179">
        <v>2020</v>
      </c>
      <c r="D8" s="179"/>
      <c r="E8" s="177"/>
      <c r="F8" s="179">
        <v>2019</v>
      </c>
      <c r="G8" s="179"/>
      <c r="H8" s="177"/>
      <c r="I8" s="179">
        <v>2018</v>
      </c>
      <c r="J8" s="179"/>
      <c r="K8" s="177"/>
    </row>
    <row r="9" spans="2:16" ht="47" thickBot="1" x14ac:dyDescent="0.3">
      <c r="B9" s="178"/>
      <c r="C9" s="1" t="s">
        <v>406</v>
      </c>
      <c r="D9" s="1" t="s">
        <v>228</v>
      </c>
      <c r="E9" s="2" t="s">
        <v>348</v>
      </c>
      <c r="F9" s="1" t="s">
        <v>406</v>
      </c>
      <c r="G9" s="1" t="s">
        <v>228</v>
      </c>
      <c r="H9" s="2" t="s">
        <v>348</v>
      </c>
      <c r="I9" s="1" t="s">
        <v>406</v>
      </c>
      <c r="J9" s="1" t="s">
        <v>228</v>
      </c>
      <c r="K9" s="2" t="s">
        <v>348</v>
      </c>
      <c r="L9" s="16"/>
      <c r="M9" s="16"/>
      <c r="N9" s="16"/>
      <c r="O9" s="16"/>
    </row>
    <row r="10" spans="2:16" ht="16" thickTop="1" x14ac:dyDescent="0.25">
      <c r="B10" s="86" t="s">
        <v>137</v>
      </c>
      <c r="C10" s="6">
        <v>3736.3569831871691</v>
      </c>
      <c r="D10" s="6">
        <v>100</v>
      </c>
      <c r="E10" s="9">
        <v>-11.828976096011946</v>
      </c>
      <c r="F10" s="6">
        <v>4237.6245820347904</v>
      </c>
      <c r="G10" s="6">
        <v>100</v>
      </c>
      <c r="H10" s="9">
        <v>11.894681617560309</v>
      </c>
      <c r="I10" s="6">
        <v>3787.1546000000003</v>
      </c>
      <c r="J10" s="6">
        <v>100</v>
      </c>
      <c r="K10" s="9">
        <v>1.9536065686132087</v>
      </c>
      <c r="L10" s="11">
        <f>VLOOKUP($L$1,GC_acumuladas[#All],2,0)/1000</f>
        <v>3714.5862000000002</v>
      </c>
      <c r="N10" s="10">
        <v>2</v>
      </c>
      <c r="P10" s="10" t="s">
        <v>137</v>
      </c>
    </row>
    <row r="11" spans="2:16" ht="15.5" x14ac:dyDescent="0.25">
      <c r="B11" s="3" t="s">
        <v>138</v>
      </c>
      <c r="C11" s="4">
        <v>3661.3569831871691</v>
      </c>
      <c r="D11" s="4">
        <v>97.992697155612149</v>
      </c>
      <c r="E11" s="5">
        <v>-11.5026176703663</v>
      </c>
      <c r="F11" s="4">
        <v>4137.2489070347892</v>
      </c>
      <c r="G11" s="4">
        <v>97.631322146243463</v>
      </c>
      <c r="H11" s="5">
        <v>9.2866829320159106</v>
      </c>
      <c r="I11" s="4">
        <v>3785.6844000000001</v>
      </c>
      <c r="J11" s="4">
        <v>99.961179298040804</v>
      </c>
      <c r="K11" s="5">
        <v>2.1013183576564343</v>
      </c>
      <c r="L11" s="12">
        <f>VLOOKUP($L$1,GC_acumuladas[#All],3,0)/1000</f>
        <v>3707.7722999999996</v>
      </c>
      <c r="N11" s="10">
        <v>3</v>
      </c>
      <c r="P11" s="10" t="s">
        <v>186</v>
      </c>
    </row>
    <row r="12" spans="2:16" ht="15.5" x14ac:dyDescent="0.25">
      <c r="B12" s="3" t="s">
        <v>139</v>
      </c>
      <c r="C12" s="4">
        <v>3377.0987732409294</v>
      </c>
      <c r="D12" s="4">
        <v>90.384799644069687</v>
      </c>
      <c r="E12" s="5">
        <v>-11.990048785915885</v>
      </c>
      <c r="F12" s="4">
        <v>3837.1783266032498</v>
      </c>
      <c r="G12" s="4">
        <v>90.550218697304771</v>
      </c>
      <c r="H12" s="5">
        <v>9.7625904770789251</v>
      </c>
      <c r="I12" s="4">
        <v>3495.8890000000001</v>
      </c>
      <c r="J12" s="4">
        <v>92.309117774067104</v>
      </c>
      <c r="K12" s="5">
        <v>1.8930321198836531</v>
      </c>
      <c r="L12" s="12">
        <f>VLOOKUP($L$1,GC_acumuladas[#All],4,0)/1000</f>
        <v>3430.9402</v>
      </c>
      <c r="N12" s="10">
        <v>4</v>
      </c>
      <c r="P12" s="10" t="s">
        <v>187</v>
      </c>
    </row>
    <row r="13" spans="2:16" ht="15.5" x14ac:dyDescent="0.25">
      <c r="B13" s="3" t="s">
        <v>140</v>
      </c>
      <c r="C13" s="4">
        <v>657.62666399599993</v>
      </c>
      <c r="D13" s="4">
        <v>17.600744975792821</v>
      </c>
      <c r="E13" s="5">
        <v>-23.026050647498899</v>
      </c>
      <c r="F13" s="4">
        <v>854.34964624772988</v>
      </c>
      <c r="G13" s="4">
        <v>20.161050836586728</v>
      </c>
      <c r="H13" s="5">
        <v>-3.3256022168834387</v>
      </c>
      <c r="I13" s="4">
        <v>883.73930000000007</v>
      </c>
      <c r="J13" s="4">
        <v>23.335178870173401</v>
      </c>
      <c r="K13" s="5">
        <v>-2.1139326761660526</v>
      </c>
      <c r="L13" s="12">
        <f>VLOOKUP($L$1,GC_acumuladas[#All],5,0)/1000</f>
        <v>902.8244000000002</v>
      </c>
      <c r="N13" s="10">
        <v>5</v>
      </c>
      <c r="P13" s="10" t="s">
        <v>188</v>
      </c>
    </row>
    <row r="14" spans="2:16" ht="15.5" x14ac:dyDescent="0.25">
      <c r="B14" s="3" t="s">
        <v>141</v>
      </c>
      <c r="C14" s="4">
        <v>102.41307731821</v>
      </c>
      <c r="D14" s="4">
        <v>2.7409874853780725</v>
      </c>
      <c r="E14" s="5">
        <v>-24.463065329495461</v>
      </c>
      <c r="F14" s="4">
        <v>135.58013409591001</v>
      </c>
      <c r="G14" s="4">
        <v>3.1994371250038429</v>
      </c>
      <c r="H14" s="5">
        <v>-2.726961281731366</v>
      </c>
      <c r="I14" s="4">
        <v>139.381</v>
      </c>
      <c r="J14" s="4">
        <v>3.6803620322233477</v>
      </c>
      <c r="K14" s="5">
        <v>-3.92340948820179</v>
      </c>
      <c r="L14" s="12">
        <f>VLOOKUP($L$1,GC_acumuladas[#All],6,0)/1000</f>
        <v>145.0728</v>
      </c>
      <c r="N14" s="10">
        <v>6</v>
      </c>
      <c r="P14" s="10" t="s">
        <v>189</v>
      </c>
    </row>
    <row r="15" spans="2:16" ht="15.5" x14ac:dyDescent="0.25">
      <c r="B15" s="3" t="s">
        <v>142</v>
      </c>
      <c r="C15" s="4">
        <v>4.4697881710599994</v>
      </c>
      <c r="D15" s="4">
        <v>0.11962958012773185</v>
      </c>
      <c r="E15" s="5">
        <v>-2.4071078965692605</v>
      </c>
      <c r="F15" s="4">
        <v>4.5800345442400001</v>
      </c>
      <c r="G15" s="4">
        <v>0.10808023352651014</v>
      </c>
      <c r="H15" s="5">
        <v>0.74867013286405992</v>
      </c>
      <c r="I15" s="4">
        <v>4.5460000000000003</v>
      </c>
      <c r="J15" s="4">
        <v>0.12003734941266987</v>
      </c>
      <c r="K15" s="5">
        <v>-3.4409515717926942</v>
      </c>
      <c r="L15" s="12">
        <f>VLOOKUP($L$1,GC_acumuladas[#All],7,0)/1000</f>
        <v>4.7080000000000002</v>
      </c>
      <c r="N15" s="10">
        <v>7</v>
      </c>
      <c r="P15" s="10" t="s">
        <v>190</v>
      </c>
    </row>
    <row r="16" spans="2:16" ht="15.5" x14ac:dyDescent="0.25">
      <c r="B16" s="3" t="s">
        <v>143</v>
      </c>
      <c r="C16" s="4">
        <v>451.61290965148999</v>
      </c>
      <c r="D16" s="4">
        <v>12.086985041409436</v>
      </c>
      <c r="E16" s="5">
        <v>-19.274836252038529</v>
      </c>
      <c r="F16" s="4">
        <v>559.44502145762999</v>
      </c>
      <c r="G16" s="4">
        <v>13.201854261214427</v>
      </c>
      <c r="H16" s="5">
        <v>-2.6682445197219296</v>
      </c>
      <c r="I16" s="4">
        <v>574.78160000000003</v>
      </c>
      <c r="J16" s="4">
        <v>15.177135889831378</v>
      </c>
      <c r="K16" s="5">
        <v>0.64486214994672331</v>
      </c>
      <c r="L16" s="12">
        <f>VLOOKUP($L$1,GC_acumuladas[#All],8,0)/1000</f>
        <v>571.0988000000001</v>
      </c>
      <c r="N16" s="10">
        <v>8</v>
      </c>
      <c r="P16" s="10" t="s">
        <v>191</v>
      </c>
    </row>
    <row r="17" spans="2:16" ht="15.5" x14ac:dyDescent="0.25">
      <c r="B17" s="3" t="s">
        <v>144</v>
      </c>
      <c r="C17" s="4">
        <v>99.130888855240002</v>
      </c>
      <c r="D17" s="4">
        <v>2.653142868877584</v>
      </c>
      <c r="E17" s="5">
        <v>-35.938972340837537</v>
      </c>
      <c r="F17" s="4">
        <v>154.74445614995</v>
      </c>
      <c r="G17" s="4">
        <v>3.6516792168419498</v>
      </c>
      <c r="H17" s="5">
        <v>-6.2329274795841165</v>
      </c>
      <c r="I17" s="4">
        <v>165.03070000000002</v>
      </c>
      <c r="J17" s="4">
        <v>4.3576435987060052</v>
      </c>
      <c r="K17" s="5">
        <v>-9.2962810698629319</v>
      </c>
      <c r="L17" s="12">
        <f>VLOOKUP($L$1,GC_acumuladas[#All],9,0)/1000</f>
        <v>181.94479999999999</v>
      </c>
      <c r="N17" s="10">
        <v>9</v>
      </c>
      <c r="P17" s="10" t="s">
        <v>192</v>
      </c>
    </row>
    <row r="18" spans="2:16" ht="15.5" x14ac:dyDescent="0.25">
      <c r="B18" s="3" t="s">
        <v>145</v>
      </c>
      <c r="C18" s="4">
        <v>1337.4288370802001</v>
      </c>
      <c r="D18" s="4">
        <v>35.79499611783222</v>
      </c>
      <c r="E18" s="5">
        <v>-8.7927829861091276</v>
      </c>
      <c r="F18" s="4">
        <v>1466.3629489720199</v>
      </c>
      <c r="G18" s="4">
        <v>34.603418037279575</v>
      </c>
      <c r="H18" s="5">
        <v>16.853689807614479</v>
      </c>
      <c r="I18" s="4">
        <v>1254.8708999999999</v>
      </c>
      <c r="J18" s="4">
        <v>33.134926680838426</v>
      </c>
      <c r="K18" s="5">
        <v>3.6051703555690651</v>
      </c>
      <c r="L18" s="12">
        <f>VLOOKUP($L$1,GC_acumuladas[#All],10,0)/1000</f>
        <v>1211.2049</v>
      </c>
      <c r="N18" s="10">
        <v>10</v>
      </c>
      <c r="P18" s="10" t="s">
        <v>193</v>
      </c>
    </row>
    <row r="19" spans="2:16" ht="15.5" x14ac:dyDescent="0.25">
      <c r="B19" s="3" t="s">
        <v>146</v>
      </c>
      <c r="C19" s="4">
        <v>794.60288561028995</v>
      </c>
      <c r="D19" s="4">
        <v>21.266781765924346</v>
      </c>
      <c r="E19" s="5">
        <v>3.535207955373143</v>
      </c>
      <c r="F19" s="4">
        <v>767.47118328364991</v>
      </c>
      <c r="G19" s="4">
        <v>18.110881896836915</v>
      </c>
      <c r="H19" s="5">
        <v>19.034674479302605</v>
      </c>
      <c r="I19" s="4">
        <v>644.74590000000001</v>
      </c>
      <c r="J19" s="4">
        <v>17.024546608158008</v>
      </c>
      <c r="K19" s="5">
        <v>2.5044634836953517</v>
      </c>
      <c r="L19" s="12">
        <f>VLOOKUP($L$1,GC_acumuladas[#All],11,0)/1000</f>
        <v>628.99300000000005</v>
      </c>
      <c r="N19" s="10">
        <v>11</v>
      </c>
      <c r="P19" s="10" t="s">
        <v>194</v>
      </c>
    </row>
    <row r="20" spans="2:16" ht="15.5" x14ac:dyDescent="0.25">
      <c r="B20" s="3" t="s">
        <v>147</v>
      </c>
      <c r="C20" s="4">
        <v>6.0468736779999999</v>
      </c>
      <c r="D20" s="4">
        <v>0.16183875644671203</v>
      </c>
      <c r="E20" s="5">
        <v>-27.642345939132397</v>
      </c>
      <c r="F20" s="4">
        <v>8.3569233365600013</v>
      </c>
      <c r="G20" s="4">
        <v>0.19720773218063684</v>
      </c>
      <c r="H20" s="5">
        <v>-50.35245307256794</v>
      </c>
      <c r="I20" s="4">
        <v>16.8325</v>
      </c>
      <c r="J20" s="4">
        <v>0.44446297492053793</v>
      </c>
      <c r="K20" s="5">
        <v>-13.732132698507071</v>
      </c>
      <c r="L20" s="12">
        <f>VLOOKUP($L$1,GC_acumuladas[#All],12,0)/1000</f>
        <v>19.511900000000001</v>
      </c>
      <c r="N20" s="10">
        <v>12</v>
      </c>
      <c r="P20" s="10" t="s">
        <v>195</v>
      </c>
    </row>
    <row r="21" spans="2:16" ht="15.5" x14ac:dyDescent="0.25">
      <c r="B21" s="3" t="s">
        <v>148</v>
      </c>
      <c r="C21" s="4">
        <v>581.3935128764399</v>
      </c>
      <c r="D21" s="4">
        <v>15.560438028073603</v>
      </c>
      <c r="E21" s="5">
        <v>-21.500948177962897</v>
      </c>
      <c r="F21" s="4">
        <v>740.63762476329021</v>
      </c>
      <c r="G21" s="4">
        <v>17.477660194420913</v>
      </c>
      <c r="H21" s="5">
        <v>6.4592782702568741</v>
      </c>
      <c r="I21" s="4">
        <v>695.70040000000006</v>
      </c>
      <c r="J21" s="4">
        <v>18.370002639976725</v>
      </c>
      <c r="K21" s="5">
        <v>4.0835061325003252</v>
      </c>
      <c r="L21" s="12">
        <f>VLOOKUP($L$1,GC_acumuladas[#All],13,0)/1000</f>
        <v>668.40599999999995</v>
      </c>
      <c r="N21" s="10">
        <v>13</v>
      </c>
      <c r="P21" s="10" t="s">
        <v>196</v>
      </c>
    </row>
    <row r="22" spans="2:16" ht="15.5" x14ac:dyDescent="0.25">
      <c r="B22" s="3" t="s">
        <v>149</v>
      </c>
      <c r="C22" s="4">
        <v>284.25820994624002</v>
      </c>
      <c r="D22" s="4">
        <v>7.6078975115424718</v>
      </c>
      <c r="E22" s="5">
        <v>-5.2695504046280428</v>
      </c>
      <c r="F22" s="4">
        <v>300.07058043153995</v>
      </c>
      <c r="G22" s="4">
        <v>7.0811034489387055</v>
      </c>
      <c r="H22" s="5">
        <v>3.5456671953867813</v>
      </c>
      <c r="I22" s="4">
        <v>289.79540000000003</v>
      </c>
      <c r="J22" s="4">
        <v>7.652061523973698</v>
      </c>
      <c r="K22" s="5">
        <v>4.6827300735716948</v>
      </c>
      <c r="L22" s="12">
        <f>VLOOKUP($L$1,GC_acumuladas[#All],14,0)/1000</f>
        <v>276.83209999999997</v>
      </c>
      <c r="N22" s="10">
        <v>14</v>
      </c>
      <c r="P22" s="10" t="s">
        <v>197</v>
      </c>
    </row>
    <row r="23" spans="2:16" ht="15.5" x14ac:dyDescent="0.25">
      <c r="B23" s="3" t="s">
        <v>150</v>
      </c>
      <c r="C23" s="4">
        <v>64.185818335739995</v>
      </c>
      <c r="D23" s="4">
        <v>1.7178716761959003</v>
      </c>
      <c r="E23" s="5">
        <v>-9.1027902815665751E-2</v>
      </c>
      <c r="F23" s="4">
        <v>64.244298573410006</v>
      </c>
      <c r="G23" s="4">
        <v>1.5160450702917545</v>
      </c>
      <c r="H23" s="5">
        <v>0.80098562051846844</v>
      </c>
      <c r="I23" s="4">
        <v>63.733800000000002</v>
      </c>
      <c r="J23" s="4">
        <v>1.6828940651115749</v>
      </c>
      <c r="K23" s="5">
        <v>8.1711626391307348</v>
      </c>
      <c r="L23" s="12">
        <f>VLOOKUP($L$1,GC_acumuladas[#All],15,0)/1000</f>
        <v>58.919400000000003</v>
      </c>
      <c r="N23" s="10">
        <v>15</v>
      </c>
      <c r="P23" s="10" t="s">
        <v>198</v>
      </c>
    </row>
    <row r="24" spans="2:16" ht="15.5" x14ac:dyDescent="0.25">
      <c r="B24" s="3" t="s">
        <v>151</v>
      </c>
      <c r="C24" s="4">
        <v>45.28549650691</v>
      </c>
      <c r="D24" s="4">
        <v>1.2120227459711514</v>
      </c>
      <c r="E24" s="5">
        <v>-33.919457872991465</v>
      </c>
      <c r="F24" s="4">
        <v>68.530758146429989</v>
      </c>
      <c r="G24" s="4">
        <v>1.6171974845757435</v>
      </c>
      <c r="H24" s="5">
        <v>42.922481410543554</v>
      </c>
      <c r="I24" s="4">
        <v>47.949599999999997</v>
      </c>
      <c r="J24" s="4">
        <v>1.2661115022872316</v>
      </c>
      <c r="K24" s="5">
        <v>-22.468983292290325</v>
      </c>
      <c r="L24" s="12">
        <f>VLOOKUP($L$1,GC_acumuladas[#All],16,0)/1000</f>
        <v>61.845699999999994</v>
      </c>
      <c r="N24" s="10">
        <v>16</v>
      </c>
      <c r="P24" s="10" t="s">
        <v>199</v>
      </c>
    </row>
    <row r="25" spans="2:16" ht="15.5" x14ac:dyDescent="0.25">
      <c r="B25" s="3" t="s">
        <v>152</v>
      </c>
      <c r="C25" s="4">
        <v>174.78689510359001</v>
      </c>
      <c r="D25" s="4">
        <v>4.6780030893754203</v>
      </c>
      <c r="E25" s="5">
        <v>4.4779269795645504</v>
      </c>
      <c r="F25" s="4">
        <v>167.29552371169999</v>
      </c>
      <c r="G25" s="4">
        <v>3.9478608940712081</v>
      </c>
      <c r="H25" s="5">
        <v>-6.0728509523782837</v>
      </c>
      <c r="I25" s="4">
        <v>178.11199999999999</v>
      </c>
      <c r="J25" s="4">
        <v>4.7030559565748904</v>
      </c>
      <c r="K25" s="5">
        <v>14.125343602427165</v>
      </c>
      <c r="L25" s="12">
        <f>VLOOKUP($L$1,GC_acumuladas[#All],17,0)/1000</f>
        <v>156.06700000000001</v>
      </c>
      <c r="N25" s="10">
        <v>17</v>
      </c>
      <c r="P25" s="10" t="s">
        <v>200</v>
      </c>
    </row>
    <row r="26" spans="2:16" ht="15.5" x14ac:dyDescent="0.25">
      <c r="B26" s="3" t="s">
        <v>153</v>
      </c>
      <c r="C26" s="4">
        <v>75</v>
      </c>
      <c r="D26" s="4">
        <v>2.0073028443878473</v>
      </c>
      <c r="E26" s="5">
        <v>-25.280701723799115</v>
      </c>
      <c r="F26" s="4">
        <v>100.375675</v>
      </c>
      <c r="G26" s="4">
        <v>2.3686778537565112</v>
      </c>
      <c r="H26" s="5">
        <v>6727.3483199564698</v>
      </c>
      <c r="I26" s="4">
        <v>1.4702</v>
      </c>
      <c r="J26" s="4">
        <v>3.8820701959196485E-2</v>
      </c>
      <c r="K26" s="5">
        <v>-78.423516635113515</v>
      </c>
      <c r="L26" s="12">
        <f>VLOOKUP($L$1,GC_acumuladas[#All],18,0)/1000</f>
        <v>6.8138999999999994</v>
      </c>
      <c r="N26" s="10">
        <v>18</v>
      </c>
      <c r="P26" s="10" t="s">
        <v>201</v>
      </c>
    </row>
    <row r="27" spans="2:16" ht="15.5" x14ac:dyDescent="0.25">
      <c r="B27" s="74"/>
      <c r="C27" s="4"/>
      <c r="D27" s="4"/>
      <c r="E27" s="75"/>
      <c r="F27" s="4"/>
      <c r="G27" s="4"/>
      <c r="H27" s="75"/>
      <c r="I27" s="4"/>
      <c r="J27" s="4"/>
      <c r="K27" s="75"/>
      <c r="L27" s="12"/>
    </row>
    <row r="28" spans="2:16" ht="18.5" x14ac:dyDescent="0.25">
      <c r="B28" s="96" t="s">
        <v>496</v>
      </c>
      <c r="C28" s="8"/>
      <c r="D28" s="8"/>
      <c r="E28" s="8"/>
      <c r="F28" s="8"/>
      <c r="G28" s="8"/>
      <c r="H28" s="8"/>
      <c r="I28" s="8"/>
      <c r="J28" s="8"/>
      <c r="K28" s="8"/>
    </row>
    <row r="30" spans="2:16" x14ac:dyDescent="0.25">
      <c r="J30" s="19"/>
      <c r="K30" s="19"/>
    </row>
    <row r="31" spans="2:16" ht="23.5" x14ac:dyDescent="0.25">
      <c r="B31" s="180" t="s">
        <v>361</v>
      </c>
      <c r="C31" s="180"/>
      <c r="D31" s="180"/>
      <c r="E31" s="180"/>
      <c r="F31" s="180"/>
      <c r="G31" s="180"/>
      <c r="H31" s="180"/>
      <c r="I31" s="180"/>
      <c r="J31" s="180"/>
      <c r="K31" s="180"/>
    </row>
    <row r="32" spans="2:16" ht="21" x14ac:dyDescent="0.25">
      <c r="B32" s="176" t="s">
        <v>681</v>
      </c>
      <c r="C32" s="176"/>
      <c r="D32" s="176"/>
      <c r="E32" s="176"/>
      <c r="F32" s="176"/>
      <c r="G32" s="176"/>
      <c r="H32" s="176"/>
      <c r="I32" s="176"/>
      <c r="J32" s="176"/>
      <c r="K32" s="176"/>
    </row>
    <row r="33" spans="2:16" ht="18.5" x14ac:dyDescent="0.25">
      <c r="B33" s="177" t="s">
        <v>229</v>
      </c>
      <c r="C33" s="179">
        <v>2020</v>
      </c>
      <c r="D33" s="179"/>
      <c r="E33" s="177"/>
      <c r="F33" s="179">
        <v>2019</v>
      </c>
      <c r="G33" s="179"/>
      <c r="H33" s="177"/>
      <c r="I33" s="179">
        <v>2018</v>
      </c>
      <c r="J33" s="179"/>
      <c r="K33" s="177"/>
    </row>
    <row r="34" spans="2:16" ht="47" thickBot="1" x14ac:dyDescent="0.3">
      <c r="B34" s="178"/>
      <c r="C34" s="1" t="s">
        <v>406</v>
      </c>
      <c r="D34" s="1" t="s">
        <v>228</v>
      </c>
      <c r="E34" s="2" t="s">
        <v>348</v>
      </c>
      <c r="F34" s="1" t="s">
        <v>406</v>
      </c>
      <c r="G34" s="1" t="s">
        <v>228</v>
      </c>
      <c r="H34" s="2" t="s">
        <v>348</v>
      </c>
      <c r="I34" s="1" t="s">
        <v>406</v>
      </c>
      <c r="J34" s="1" t="s">
        <v>228</v>
      </c>
      <c r="K34" s="2" t="s">
        <v>348</v>
      </c>
    </row>
    <row r="35" spans="2:16" ht="16" thickTop="1" x14ac:dyDescent="0.25">
      <c r="B35" s="86" t="s">
        <v>154</v>
      </c>
      <c r="C35" s="6">
        <v>6235.0228012693005</v>
      </c>
      <c r="D35" s="6">
        <v>100</v>
      </c>
      <c r="E35" s="9">
        <v>5.4326929838088844E-2</v>
      </c>
      <c r="F35" s="6">
        <v>6231.6373440216503</v>
      </c>
      <c r="G35" s="6">
        <v>100</v>
      </c>
      <c r="H35" s="9">
        <v>12.354361180896657</v>
      </c>
      <c r="I35" s="6">
        <v>5546.4134000000004</v>
      </c>
      <c r="J35" s="6">
        <v>100</v>
      </c>
      <c r="K35" s="9">
        <v>5.7959398025913877</v>
      </c>
      <c r="L35" s="11">
        <f>VLOOKUP($L$1,GC_acumuladas[#All],19,0)/1000</f>
        <v>5242.5579000000007</v>
      </c>
      <c r="N35" s="10">
        <v>19</v>
      </c>
      <c r="P35" s="10" t="s">
        <v>154</v>
      </c>
    </row>
    <row r="36" spans="2:16" ht="15.5" x14ac:dyDescent="0.25">
      <c r="B36" s="3" t="s">
        <v>155</v>
      </c>
      <c r="C36" s="4">
        <v>5929.0709868430404</v>
      </c>
      <c r="D36" s="4">
        <v>95.093012099908023</v>
      </c>
      <c r="E36" s="5">
        <v>4.1260118552112646</v>
      </c>
      <c r="F36" s="4">
        <v>5694.1304878626297</v>
      </c>
      <c r="G36" s="4">
        <v>91.374548509715822</v>
      </c>
      <c r="H36" s="5">
        <v>9.1149310485252109</v>
      </c>
      <c r="I36" s="4">
        <v>5218.4705000000004</v>
      </c>
      <c r="J36" s="4">
        <v>94.087297928423439</v>
      </c>
      <c r="K36" s="5">
        <v>7.1137807455851076</v>
      </c>
      <c r="L36" s="12">
        <f>VLOOKUP($L$1,GC_acumuladas[#All],20,0)/1000</f>
        <v>4871.8945999999996</v>
      </c>
      <c r="N36" s="10">
        <v>20</v>
      </c>
      <c r="P36" s="10" t="s">
        <v>202</v>
      </c>
    </row>
    <row r="37" spans="2:16" ht="15.5" x14ac:dyDescent="0.25">
      <c r="B37" s="3" t="s">
        <v>156</v>
      </c>
      <c r="C37" s="4">
        <v>1955.5398816066197</v>
      </c>
      <c r="D37" s="4">
        <v>31.363796796517228</v>
      </c>
      <c r="E37" s="5">
        <v>0.5834509925912279</v>
      </c>
      <c r="F37" s="4">
        <v>1944.1964481320697</v>
      </c>
      <c r="G37" s="4">
        <v>31.198806040875333</v>
      </c>
      <c r="H37" s="5">
        <v>3.6080494324632228</v>
      </c>
      <c r="I37" s="4">
        <v>1876.4917</v>
      </c>
      <c r="J37" s="4">
        <v>33.832524997145001</v>
      </c>
      <c r="K37" s="5">
        <v>4.4954224231518181</v>
      </c>
      <c r="L37" s="12">
        <f>VLOOKUP($L$1,GC_acumuladas[#All],21,0)/1000</f>
        <v>1795.7645</v>
      </c>
      <c r="N37" s="10">
        <v>21</v>
      </c>
      <c r="P37" s="10" t="s">
        <v>203</v>
      </c>
    </row>
    <row r="38" spans="2:16" ht="15.5" x14ac:dyDescent="0.25">
      <c r="B38" s="3" t="s">
        <v>157</v>
      </c>
      <c r="C38" s="4">
        <v>1608.3885771649798</v>
      </c>
      <c r="D38" s="4">
        <v>25.796033606124912</v>
      </c>
      <c r="E38" s="5">
        <v>0.53527160116231265</v>
      </c>
      <c r="F38" s="4">
        <v>1599.8251673757698</v>
      </c>
      <c r="G38" s="4">
        <v>25.672629504195545</v>
      </c>
      <c r="H38" s="5">
        <v>3.0029323230755134</v>
      </c>
      <c r="I38" s="4">
        <v>1553.1841000000002</v>
      </c>
      <c r="J38" s="4">
        <v>28.00339585217359</v>
      </c>
      <c r="K38" s="5">
        <v>5.1507753121162736</v>
      </c>
      <c r="L38" s="12">
        <f>VLOOKUP($L$1,GC_acumuladas[#All],22,0)/1000</f>
        <v>1477.1018999999999</v>
      </c>
      <c r="N38" s="10">
        <v>22</v>
      </c>
      <c r="P38" s="10" t="s">
        <v>204</v>
      </c>
    </row>
    <row r="39" spans="2:16" ht="15.5" x14ac:dyDescent="0.25">
      <c r="B39" s="3" t="s">
        <v>158</v>
      </c>
      <c r="C39" s="4">
        <v>347.15130444163998</v>
      </c>
      <c r="D39" s="4">
        <v>5.5677631903923164</v>
      </c>
      <c r="E39" s="5">
        <v>0.80727512446294725</v>
      </c>
      <c r="F39" s="4">
        <v>344.37128075629994</v>
      </c>
      <c r="G39" s="4">
        <v>5.5261765366797873</v>
      </c>
      <c r="H39" s="5">
        <v>6.5150589581871809</v>
      </c>
      <c r="I39" s="4">
        <v>323.30759999999998</v>
      </c>
      <c r="J39" s="4">
        <v>5.8291291449714144</v>
      </c>
      <c r="K39" s="5">
        <v>1.4576545851317402</v>
      </c>
      <c r="L39" s="12">
        <f>VLOOKUP($L$1,GC_acumuladas[#All],23,0)/1000</f>
        <v>318.6626</v>
      </c>
      <c r="N39" s="10">
        <v>23</v>
      </c>
      <c r="P39" s="10" t="s">
        <v>205</v>
      </c>
    </row>
    <row r="40" spans="2:16" ht="15.5" x14ac:dyDescent="0.25">
      <c r="B40" s="3" t="s">
        <v>159</v>
      </c>
      <c r="C40" s="4">
        <v>171.94153171327</v>
      </c>
      <c r="D40" s="4">
        <v>2.7576728617298216</v>
      </c>
      <c r="E40" s="5">
        <v>5.9331967899739269</v>
      </c>
      <c r="F40" s="4">
        <v>162.31128383122999</v>
      </c>
      <c r="G40" s="4">
        <v>2.604633018109503</v>
      </c>
      <c r="H40" s="5">
        <v>4.3203381153009923</v>
      </c>
      <c r="I40" s="4">
        <v>155.58929999999998</v>
      </c>
      <c r="J40" s="4">
        <v>2.8052236423631887</v>
      </c>
      <c r="K40" s="5">
        <v>1.2793582248595392</v>
      </c>
      <c r="L40" s="12">
        <f>VLOOKUP($L$1,GC_acumuladas[#All],24,0)/1000</f>
        <v>153.62389999999999</v>
      </c>
      <c r="N40" s="10">
        <v>24</v>
      </c>
      <c r="P40" s="10" t="s">
        <v>206</v>
      </c>
    </row>
    <row r="41" spans="2:16" ht="15.5" x14ac:dyDescent="0.25">
      <c r="B41" s="3" t="s">
        <v>160</v>
      </c>
      <c r="C41" s="4">
        <v>2331.2495785800002</v>
      </c>
      <c r="D41" s="4">
        <v>37.389591872950554</v>
      </c>
      <c r="E41" s="5">
        <v>1.6792255784119137</v>
      </c>
      <c r="F41" s="4">
        <v>2292.7491484307302</v>
      </c>
      <c r="G41" s="4">
        <v>36.792082431277706</v>
      </c>
      <c r="H41" s="5">
        <v>6.2678641980190575</v>
      </c>
      <c r="I41" s="4">
        <v>2157.5187999999998</v>
      </c>
      <c r="J41" s="4">
        <v>38.899350704727489</v>
      </c>
      <c r="K41" s="5">
        <v>4.5486783126983621</v>
      </c>
      <c r="L41" s="12">
        <f>VLOOKUP($L$1,GC_acumuladas[#All],25,0)/1000</f>
        <v>2063.65</v>
      </c>
      <c r="N41" s="10">
        <v>25</v>
      </c>
      <c r="P41" s="10" t="s">
        <v>207</v>
      </c>
    </row>
    <row r="42" spans="2:16" ht="15.5" x14ac:dyDescent="0.25">
      <c r="B42" s="3" t="s">
        <v>161</v>
      </c>
      <c r="C42" s="4">
        <v>804.64420318868997</v>
      </c>
      <c r="D42" s="4">
        <v>12.905232728657925</v>
      </c>
      <c r="E42" s="5">
        <v>20.529629663327587</v>
      </c>
      <c r="F42" s="4">
        <v>667.59037212367002</v>
      </c>
      <c r="G42" s="4">
        <v>10.712920782595377</v>
      </c>
      <c r="H42" s="5">
        <v>2.6068560879157987</v>
      </c>
      <c r="I42" s="4">
        <v>650.62940000000003</v>
      </c>
      <c r="J42" s="4">
        <v>11.730632988878902</v>
      </c>
      <c r="K42" s="5">
        <v>5.9469439205144026</v>
      </c>
      <c r="L42" s="12">
        <f>VLOOKUP($L$1,GC_acumuladas[#All],26,0)/1000</f>
        <v>614.1087</v>
      </c>
      <c r="N42" s="10">
        <v>26</v>
      </c>
      <c r="P42" s="10" t="s">
        <v>208</v>
      </c>
    </row>
    <row r="43" spans="2:16" ht="15.5" x14ac:dyDescent="0.25">
      <c r="B43" s="3" t="s">
        <v>162</v>
      </c>
      <c r="C43" s="4">
        <v>1446.21514849141</v>
      </c>
      <c r="D43" s="4">
        <v>23.195025817660127</v>
      </c>
      <c r="E43" s="5">
        <v>-9.8935024831399154</v>
      </c>
      <c r="F43" s="4">
        <v>1605.0065071287502</v>
      </c>
      <c r="G43" s="4">
        <v>25.755775224444349</v>
      </c>
      <c r="H43" s="5">
        <v>8.1214222987875395</v>
      </c>
      <c r="I43" s="4">
        <v>1484.4482</v>
      </c>
      <c r="J43" s="4">
        <v>26.764110298738281</v>
      </c>
      <c r="K43" s="5">
        <v>5.2966002659000644</v>
      </c>
      <c r="L43" s="12">
        <f>VLOOKUP($L$1,GC_acumuladas[#All],27,0)/1000</f>
        <v>1409.7778999999998</v>
      </c>
      <c r="N43" s="10">
        <v>27</v>
      </c>
      <c r="P43" s="10" t="s">
        <v>209</v>
      </c>
    </row>
    <row r="44" spans="2:16" ht="15.5" x14ac:dyDescent="0.25">
      <c r="B44" s="3" t="s">
        <v>163</v>
      </c>
      <c r="C44" s="4">
        <v>5.8840919465099999</v>
      </c>
      <c r="D44" s="4">
        <v>9.437161874231062E-2</v>
      </c>
      <c r="E44" s="5">
        <v>16.944406231048692</v>
      </c>
      <c r="F44" s="4">
        <v>5.0315291993399986</v>
      </c>
      <c r="G44" s="4">
        <v>8.074168828465314E-2</v>
      </c>
      <c r="H44" s="5">
        <v>4.0432009789081569</v>
      </c>
      <c r="I44" s="4">
        <v>4.8360000000000003</v>
      </c>
      <c r="J44" s="4">
        <v>8.7191481255255873E-2</v>
      </c>
      <c r="K44" s="5">
        <v>-4.7037263286499602</v>
      </c>
      <c r="L44" s="12">
        <f>VLOOKUP($L$1,GC_acumuladas[#All],28,0)/1000</f>
        <v>5.0747</v>
      </c>
      <c r="N44" s="10">
        <v>28</v>
      </c>
      <c r="P44" s="10" t="s">
        <v>210</v>
      </c>
    </row>
    <row r="45" spans="2:16" ht="15.5" x14ac:dyDescent="0.25">
      <c r="B45" s="3" t="s">
        <v>164</v>
      </c>
      <c r="C45" s="4">
        <v>74.506134953390003</v>
      </c>
      <c r="D45" s="4">
        <v>1.1949617078901835</v>
      </c>
      <c r="E45" s="5">
        <v>392.74132785176852</v>
      </c>
      <c r="F45" s="4">
        <v>15.120739978970001</v>
      </c>
      <c r="G45" s="4">
        <v>0.24264473595332295</v>
      </c>
      <c r="H45" s="5">
        <v>-14.112080641117398</v>
      </c>
      <c r="I45" s="4">
        <v>17.6052</v>
      </c>
      <c r="J45" s="4">
        <v>0.31741593585505179</v>
      </c>
      <c r="K45" s="5">
        <v>-49.24802601423518</v>
      </c>
      <c r="L45" s="12">
        <f>VLOOKUP($L$1,GC_acumuladas[#All],29,0)/1000</f>
        <v>34.688699999999997</v>
      </c>
      <c r="N45" s="10">
        <v>29</v>
      </c>
      <c r="P45" s="10" t="s">
        <v>211</v>
      </c>
    </row>
    <row r="46" spans="2:16" ht="15.5" x14ac:dyDescent="0.25">
      <c r="B46" s="3" t="s">
        <v>165</v>
      </c>
      <c r="C46" s="4">
        <v>1470.33999494315</v>
      </c>
      <c r="D46" s="4">
        <v>23.581950568710415</v>
      </c>
      <c r="E46" s="5">
        <v>13.550850558887827</v>
      </c>
      <c r="F46" s="4">
        <v>1294.8736074686003</v>
      </c>
      <c r="G46" s="4">
        <v>20.779027019453295</v>
      </c>
      <c r="H46" s="5">
        <v>25.853871382341854</v>
      </c>
      <c r="I46" s="4">
        <v>1028.8706999999999</v>
      </c>
      <c r="J46" s="4">
        <v>18.550198584187754</v>
      </c>
      <c r="K46" s="5">
        <v>19.795455863274892</v>
      </c>
      <c r="L46" s="12">
        <f>VLOOKUP($L$1,GC_acumuladas[#All],30,0)/1000</f>
        <v>858.85619999999994</v>
      </c>
      <c r="N46" s="10">
        <v>30</v>
      </c>
      <c r="P46" s="10" t="s">
        <v>212</v>
      </c>
    </row>
    <row r="47" spans="2:16" ht="15.5" x14ac:dyDescent="0.25">
      <c r="B47" s="3" t="s">
        <v>166</v>
      </c>
      <c r="C47" s="4">
        <v>1234.08809587573</v>
      </c>
      <c r="D47" s="4">
        <v>19.792840142052075</v>
      </c>
      <c r="E47" s="5">
        <v>13.324161692970925</v>
      </c>
      <c r="F47" s="4">
        <v>1088.9893888818203</v>
      </c>
      <c r="G47" s="4">
        <v>17.475172715667533</v>
      </c>
      <c r="H47" s="5">
        <v>31.893966014120711</v>
      </c>
      <c r="I47" s="4">
        <v>825.65519999999992</v>
      </c>
      <c r="J47" s="4">
        <v>14.886290300683319</v>
      </c>
      <c r="K47" s="5">
        <v>23.972066108008839</v>
      </c>
      <c r="L47" s="12">
        <f>VLOOKUP($L$1,GC_acumuladas[#All],31,0)/1000</f>
        <v>666.00099999999998</v>
      </c>
      <c r="N47" s="10">
        <v>31</v>
      </c>
      <c r="P47" s="10" t="s">
        <v>213</v>
      </c>
    </row>
    <row r="48" spans="2:16" ht="15.5" x14ac:dyDescent="0.25">
      <c r="B48" s="3" t="s">
        <v>167</v>
      </c>
      <c r="C48" s="4">
        <v>236.25189906742</v>
      </c>
      <c r="D48" s="4">
        <v>3.7891104266583402</v>
      </c>
      <c r="E48" s="5">
        <v>14.749882574336336</v>
      </c>
      <c r="F48" s="4">
        <v>205.88421858678001</v>
      </c>
      <c r="G48" s="4">
        <v>3.3038543037857617</v>
      </c>
      <c r="H48" s="5">
        <v>1.3132455874576676</v>
      </c>
      <c r="I48" s="4">
        <v>203.21549999999999</v>
      </c>
      <c r="J48" s="4">
        <v>3.6639082835044348</v>
      </c>
      <c r="K48" s="5">
        <v>5.3720615259531312</v>
      </c>
      <c r="L48" s="12">
        <f>VLOOKUP($L$1,GC_acumuladas[#All],32,0)/1000</f>
        <v>192.85520000000002</v>
      </c>
      <c r="N48" s="10">
        <v>32</v>
      </c>
      <c r="P48" s="10" t="s">
        <v>214</v>
      </c>
    </row>
    <row r="49" spans="2:16" ht="15.5" x14ac:dyDescent="0.25">
      <c r="B49" s="3" t="s">
        <v>168</v>
      </c>
      <c r="C49" s="4">
        <v>305.08964317049998</v>
      </c>
      <c r="D49" s="4">
        <v>4.8931600235429942</v>
      </c>
      <c r="E49" s="5">
        <v>-39.657938114715954</v>
      </c>
      <c r="F49" s="4">
        <v>505.60029544649001</v>
      </c>
      <c r="G49" s="4">
        <v>8.1134422228780689</v>
      </c>
      <c r="H49" s="5">
        <v>54.490360994656406</v>
      </c>
      <c r="I49" s="4">
        <v>327.26979999999998</v>
      </c>
      <c r="J49" s="4">
        <v>5.9005663010982907</v>
      </c>
      <c r="K49" s="5">
        <v>-11.549443774930534</v>
      </c>
      <c r="L49" s="12">
        <f>VLOOKUP($L$1,GC_acumuladas[#All],33,0)/1000</f>
        <v>370.00309999999996</v>
      </c>
      <c r="N49" s="10">
        <v>33</v>
      </c>
      <c r="P49" s="10" t="s">
        <v>215</v>
      </c>
    </row>
    <row r="50" spans="2:16" ht="15.5" x14ac:dyDescent="0.25">
      <c r="B50" s="3" t="s">
        <v>169</v>
      </c>
      <c r="C50" s="4">
        <v>42.595026209479997</v>
      </c>
      <c r="D50" s="4">
        <v>0.68315750506651995</v>
      </c>
      <c r="E50" s="5">
        <v>19.099876376040914</v>
      </c>
      <c r="F50" s="4">
        <v>35.764122940809997</v>
      </c>
      <c r="G50" s="4">
        <v>0.57391213522912199</v>
      </c>
      <c r="H50" s="5">
        <v>-10.745441851943372</v>
      </c>
      <c r="I50" s="4">
        <v>40.069800000000001</v>
      </c>
      <c r="J50" s="4">
        <v>0.72244524722949788</v>
      </c>
      <c r="K50" s="5">
        <v>-20.12287622871246</v>
      </c>
      <c r="L50" s="12">
        <f>VLOOKUP($L$1,GC_acumuladas[#All],34,0)/1000</f>
        <v>50.164300000000004</v>
      </c>
      <c r="N50" s="10">
        <v>34</v>
      </c>
      <c r="P50" s="10" t="s">
        <v>216</v>
      </c>
    </row>
    <row r="51" spans="2:16" ht="15.5" x14ac:dyDescent="0.25">
      <c r="B51" s="3" t="s">
        <v>170</v>
      </c>
      <c r="C51" s="4">
        <v>262.49461696101997</v>
      </c>
      <c r="D51" s="4">
        <v>4.2100025184764744</v>
      </c>
      <c r="E51" s="5">
        <v>-44.130607151613766</v>
      </c>
      <c r="F51" s="4">
        <v>469.83617250568</v>
      </c>
      <c r="G51" s="4">
        <v>7.5395300876489459</v>
      </c>
      <c r="H51" s="5">
        <v>63.591982070222855</v>
      </c>
      <c r="I51" s="4">
        <v>287.2</v>
      </c>
      <c r="J51" s="4">
        <v>5.1781210538687938</v>
      </c>
      <c r="K51" s="5">
        <v>-10.204765650696535</v>
      </c>
      <c r="L51" s="12">
        <f>VLOOKUP($L$1,GC_acumuladas[#All],35,0)/1000</f>
        <v>319.83879999999999</v>
      </c>
      <c r="N51" s="10">
        <v>35</v>
      </c>
      <c r="P51" s="10" t="s">
        <v>217</v>
      </c>
    </row>
    <row r="52" spans="2:16" ht="15.5" x14ac:dyDescent="0.25">
      <c r="B52" s="3" t="s">
        <v>171</v>
      </c>
      <c r="C52" s="4">
        <v>8.6783879389899994</v>
      </c>
      <c r="D52" s="4">
        <v>0.13918774983827306</v>
      </c>
      <c r="E52" s="5">
        <v>-34.140737952734888</v>
      </c>
      <c r="F52" s="4">
        <v>13.177171546140002</v>
      </c>
      <c r="G52" s="4">
        <v>0.21145600776626677</v>
      </c>
      <c r="H52" s="5">
        <v>17.803727492602171</v>
      </c>
      <c r="I52" s="4">
        <v>11.185700000000001</v>
      </c>
      <c r="J52" s="4">
        <v>0.20167447309282788</v>
      </c>
      <c r="K52" s="5">
        <v>9.0915297215584889</v>
      </c>
      <c r="L52" s="12">
        <f>VLOOKUP($L$1,GC_acumuladas[#All],36,0)/1000</f>
        <v>10.253500000000001</v>
      </c>
      <c r="N52" s="10">
        <v>36</v>
      </c>
      <c r="P52" s="10" t="s">
        <v>218</v>
      </c>
    </row>
    <row r="53" spans="2:16" ht="15.5" x14ac:dyDescent="0.25">
      <c r="B53" s="3" t="s">
        <v>172</v>
      </c>
      <c r="C53" s="4">
        <v>236.78006329409001</v>
      </c>
      <c r="D53" s="4">
        <v>3.7975813536060734</v>
      </c>
      <c r="E53" s="5">
        <v>-29.7860932497933</v>
      </c>
      <c r="F53" s="4">
        <v>337.22673221483001</v>
      </c>
      <c r="G53" s="4">
        <v>5.4115269165711322</v>
      </c>
      <c r="H53" s="5">
        <v>34.411542618804482</v>
      </c>
      <c r="I53" s="4">
        <v>250.8912</v>
      </c>
      <c r="J53" s="4">
        <v>4.5234853932813586</v>
      </c>
      <c r="K53" s="5">
        <v>-12.466327660947762</v>
      </c>
      <c r="L53" s="12">
        <f>VLOOKUP($L$1,GC_acumuladas[#All],37,0)/1000</f>
        <v>286.6225</v>
      </c>
      <c r="N53" s="10">
        <v>37</v>
      </c>
      <c r="P53" s="10" t="s">
        <v>219</v>
      </c>
    </row>
    <row r="54" spans="2:16" ht="15.5" x14ac:dyDescent="0.25">
      <c r="B54" s="3" t="s">
        <v>173</v>
      </c>
      <c r="C54" s="4">
        <v>0</v>
      </c>
      <c r="D54" s="4">
        <v>0</v>
      </c>
      <c r="E54" s="5" t="s">
        <v>354</v>
      </c>
      <c r="F54" s="4">
        <v>0</v>
      </c>
      <c r="G54" s="4">
        <v>0</v>
      </c>
      <c r="H54" s="5">
        <v>-100</v>
      </c>
      <c r="I54" s="4">
        <v>0.41299999999999998</v>
      </c>
      <c r="J54" s="4">
        <v>7.4462534653475338E-3</v>
      </c>
      <c r="K54" s="5">
        <v>262.28070175438592</v>
      </c>
      <c r="L54" s="12">
        <f>VLOOKUP($L$1,GC_acumuladas[#All],38,0)/1000</f>
        <v>0.114</v>
      </c>
      <c r="N54" s="10">
        <v>38</v>
      </c>
      <c r="P54" s="10" t="s">
        <v>220</v>
      </c>
    </row>
    <row r="55" spans="2:16" ht="15.5" x14ac:dyDescent="0.25">
      <c r="B55" s="3" t="s">
        <v>174</v>
      </c>
      <c r="C55" s="4">
        <v>17.036165727939999</v>
      </c>
      <c r="D55" s="4">
        <v>0.27323341503212861</v>
      </c>
      <c r="E55" s="5">
        <v>-85.735709530599877</v>
      </c>
      <c r="F55" s="4">
        <v>119.43226874470999</v>
      </c>
      <c r="G55" s="4">
        <v>1.9165471633115474</v>
      </c>
      <c r="H55" s="5">
        <v>383.33381388464636</v>
      </c>
      <c r="I55" s="4">
        <v>24.710099999999997</v>
      </c>
      <c r="J55" s="4">
        <v>0.44551493402925929</v>
      </c>
      <c r="K55" s="5">
        <v>8.1461608487097603</v>
      </c>
      <c r="L55" s="12">
        <f>VLOOKUP($L$1,GC_acumuladas[#All],39,0)/1000</f>
        <v>22.848800000000001</v>
      </c>
      <c r="N55" s="10">
        <v>39</v>
      </c>
      <c r="P55" s="10" t="s">
        <v>221</v>
      </c>
    </row>
    <row r="56" spans="2:16" ht="15.5" x14ac:dyDescent="0.25">
      <c r="B56" s="3" t="s">
        <v>175</v>
      </c>
      <c r="C56" s="4">
        <v>0</v>
      </c>
      <c r="D56" s="4">
        <v>0</v>
      </c>
      <c r="E56" s="5" t="s">
        <v>354</v>
      </c>
      <c r="F56" s="4">
        <v>0</v>
      </c>
      <c r="G56" s="4">
        <v>0</v>
      </c>
      <c r="H56" s="5" t="s">
        <v>354</v>
      </c>
      <c r="I56" s="4">
        <v>0</v>
      </c>
      <c r="J56" s="4">
        <v>0</v>
      </c>
      <c r="K56" s="5" t="s">
        <v>354</v>
      </c>
      <c r="L56" s="12">
        <f>VLOOKUP($L$1,GC_acumuladas[#All],40,0)/1000</f>
        <v>0</v>
      </c>
      <c r="N56" s="10">
        <v>40</v>
      </c>
      <c r="P56" s="10" t="s">
        <v>222</v>
      </c>
    </row>
    <row r="57" spans="2:16" ht="15.5" x14ac:dyDescent="0.25">
      <c r="B57" s="3" t="s">
        <v>176</v>
      </c>
      <c r="C57" s="4">
        <v>0.86217125575999998</v>
      </c>
      <c r="D57" s="4">
        <v>1.3827876548975614E-2</v>
      </c>
      <c r="E57" s="5" t="s">
        <v>354</v>
      </c>
      <c r="F57" s="4">
        <v>31.906560712530002</v>
      </c>
      <c r="G57" s="4">
        <v>0.51200926740609687</v>
      </c>
      <c r="H57" s="5">
        <v>4640.2407833204579</v>
      </c>
      <c r="I57" s="4">
        <v>0.67310000000000003</v>
      </c>
      <c r="J57" s="4">
        <v>1.2135770478269796E-2</v>
      </c>
      <c r="K57" s="5">
        <v>1.9539533474704607</v>
      </c>
      <c r="L57" s="12">
        <f>VLOOKUP($L$1,GC_acumuladas[#All],41,0)/1000</f>
        <v>0.66020000000000001</v>
      </c>
      <c r="N57" s="10">
        <v>41</v>
      </c>
      <c r="P57" s="10" t="s">
        <v>223</v>
      </c>
    </row>
    <row r="58" spans="2:16" ht="15.5" x14ac:dyDescent="0.25">
      <c r="B58" s="86" t="s">
        <v>356</v>
      </c>
      <c r="C58" s="6">
        <v>4764.682806326151</v>
      </c>
      <c r="D58" s="6">
        <v>76.418049431289589</v>
      </c>
      <c r="E58" s="9">
        <v>-3.4857031733718236</v>
      </c>
      <c r="F58" s="6">
        <v>4936.76373655305</v>
      </c>
      <c r="G58" s="6">
        <v>79.220972980546705</v>
      </c>
      <c r="H58" s="9">
        <v>9.2798466864087317</v>
      </c>
      <c r="I58" s="6">
        <v>4517.5427</v>
      </c>
      <c r="J58" s="6">
        <v>81.449801415812246</v>
      </c>
      <c r="K58" s="9">
        <v>-13.815298012131173</v>
      </c>
      <c r="L58" s="12">
        <f>L35-L46/1000</f>
        <v>5241.6990438000003</v>
      </c>
    </row>
    <row r="59" spans="2:16" ht="15.5" x14ac:dyDescent="0.25">
      <c r="B59" s="74"/>
      <c r="C59" s="4"/>
      <c r="D59" s="4"/>
      <c r="E59" s="75"/>
      <c r="F59" s="4"/>
      <c r="G59" s="4"/>
      <c r="H59" s="75"/>
      <c r="I59" s="4"/>
      <c r="J59" s="4"/>
      <c r="K59" s="75"/>
      <c r="L59" s="12"/>
    </row>
    <row r="60" spans="2:16" ht="13" x14ac:dyDescent="0.25">
      <c r="B60" s="96" t="s">
        <v>230</v>
      </c>
    </row>
    <row r="61" spans="2:16" x14ac:dyDescent="0.25">
      <c r="C61" s="87"/>
      <c r="D61" s="87"/>
      <c r="E61" s="87"/>
      <c r="F61" s="87"/>
    </row>
    <row r="62" spans="2:16" ht="23.5" x14ac:dyDescent="0.25">
      <c r="B62" s="180" t="s">
        <v>309</v>
      </c>
      <c r="C62" s="180"/>
      <c r="D62" s="180"/>
      <c r="E62" s="180"/>
      <c r="F62" s="180"/>
      <c r="G62" s="180"/>
      <c r="H62" s="180"/>
      <c r="I62" s="180"/>
      <c r="J62" s="180"/>
      <c r="K62" s="180"/>
    </row>
    <row r="63" spans="2:16" ht="21" x14ac:dyDescent="0.25">
      <c r="B63" s="176" t="s">
        <v>681</v>
      </c>
      <c r="C63" s="176"/>
      <c r="D63" s="176"/>
      <c r="E63" s="176"/>
      <c r="F63" s="176"/>
      <c r="G63" s="176"/>
      <c r="H63" s="176"/>
      <c r="I63" s="176"/>
      <c r="J63" s="176"/>
      <c r="K63" s="176"/>
    </row>
    <row r="64" spans="2:16" ht="18.5" x14ac:dyDescent="0.25">
      <c r="B64" s="177" t="s">
        <v>229</v>
      </c>
      <c r="C64" s="179">
        <v>2020</v>
      </c>
      <c r="D64" s="179"/>
      <c r="E64" s="177"/>
      <c r="F64" s="179">
        <v>2019</v>
      </c>
      <c r="G64" s="179"/>
      <c r="H64" s="177"/>
      <c r="I64" s="179">
        <v>2018</v>
      </c>
      <c r="J64" s="179"/>
      <c r="K64" s="177"/>
    </row>
    <row r="65" spans="1:16" ht="47" thickBot="1" x14ac:dyDescent="0.3">
      <c r="B65" s="178"/>
      <c r="C65" s="1" t="s">
        <v>406</v>
      </c>
      <c r="D65" s="1" t="s">
        <v>228</v>
      </c>
      <c r="E65" s="2" t="s">
        <v>348</v>
      </c>
      <c r="F65" s="1" t="s">
        <v>406</v>
      </c>
      <c r="G65" s="1" t="s">
        <v>228</v>
      </c>
      <c r="H65" s="2" t="s">
        <v>348</v>
      </c>
      <c r="I65" s="1" t="s">
        <v>406</v>
      </c>
      <c r="J65" s="1" t="s">
        <v>228</v>
      </c>
      <c r="K65" s="2" t="s">
        <v>348</v>
      </c>
    </row>
    <row r="66" spans="1:16" ht="16" thickTop="1" x14ac:dyDescent="0.25">
      <c r="B66" s="3" t="s">
        <v>178</v>
      </c>
      <c r="C66" s="4">
        <v>-2267.7140036558708</v>
      </c>
      <c r="D66" s="4"/>
      <c r="E66" s="5">
        <v>45.657449582649704</v>
      </c>
      <c r="F66" s="4">
        <v>-1556.88158082784</v>
      </c>
      <c r="G66" s="4"/>
      <c r="H66" s="5">
        <v>8.6611309830434635</v>
      </c>
      <c r="I66" s="4">
        <v>-1432.7861</v>
      </c>
      <c r="J66" s="4"/>
      <c r="K66" s="5">
        <v>23.078657629013755</v>
      </c>
      <c r="L66" s="12">
        <f>VLOOKUP($L$1,GC_acumuladas[#All],43,0)/1000</f>
        <v>-1164.1222999999998</v>
      </c>
      <c r="N66" s="10">
        <v>43</v>
      </c>
    </row>
    <row r="67" spans="1:16" ht="15.5" x14ac:dyDescent="0.25">
      <c r="B67" s="86" t="s">
        <v>357</v>
      </c>
      <c r="C67" s="6">
        <v>-1028.3258231389807</v>
      </c>
      <c r="D67" s="6"/>
      <c r="E67" s="9">
        <v>47.084570574157915</v>
      </c>
      <c r="F67" s="6">
        <v>-699.13915451825972</v>
      </c>
      <c r="G67" s="6"/>
      <c r="H67" s="9">
        <v>-4.2784028767364095</v>
      </c>
      <c r="I67" s="6">
        <v>-730.38810000000012</v>
      </c>
      <c r="J67" s="6"/>
      <c r="K67" s="9">
        <v>9.1572531199770602</v>
      </c>
      <c r="L67" s="11">
        <f>VLOOKUP($L$1,GC_acumuladas[#All],42,0)/1000</f>
        <v>-669.1155</v>
      </c>
      <c r="N67" s="10">
        <v>42</v>
      </c>
      <c r="P67" s="10" t="s">
        <v>177</v>
      </c>
    </row>
    <row r="68" spans="1:16" ht="15.5" x14ac:dyDescent="0.25">
      <c r="B68" s="3" t="s">
        <v>359</v>
      </c>
      <c r="C68" s="4">
        <v>-2.9499539106419825</v>
      </c>
      <c r="D68" s="4"/>
      <c r="E68" s="5"/>
      <c r="F68" s="4">
        <v>-1.9191418465857271</v>
      </c>
      <c r="G68" s="4"/>
      <c r="H68" s="5"/>
      <c r="I68" s="4">
        <v>-2.1247191396424681</v>
      </c>
      <c r="J68" s="4"/>
      <c r="K68" s="5"/>
      <c r="L68" s="11"/>
    </row>
    <row r="69" spans="1:16" ht="15.5" x14ac:dyDescent="0.3">
      <c r="A69" s="89"/>
      <c r="B69" s="86" t="s">
        <v>358</v>
      </c>
      <c r="C69" s="6">
        <v>1470.33999494315</v>
      </c>
      <c r="D69" s="6">
        <v>100</v>
      </c>
      <c r="E69" s="9">
        <v>13.550850558887827</v>
      </c>
      <c r="F69" s="6">
        <v>1294.8736074686003</v>
      </c>
      <c r="G69" s="6">
        <v>100</v>
      </c>
      <c r="H69" s="9">
        <v>25.853871382341854</v>
      </c>
      <c r="I69" s="6">
        <v>1028.8706999999999</v>
      </c>
      <c r="J69" s="6">
        <v>100</v>
      </c>
      <c r="K69" s="9">
        <v>19.795455863274892</v>
      </c>
      <c r="L69" s="11">
        <f>L46</f>
        <v>858.85619999999994</v>
      </c>
    </row>
    <row r="70" spans="1:16" ht="15.5" x14ac:dyDescent="0.25">
      <c r="B70" s="88" t="s">
        <v>213</v>
      </c>
      <c r="C70" s="4">
        <v>1234.08809587573</v>
      </c>
      <c r="D70" s="4">
        <v>83.932158556527966</v>
      </c>
      <c r="E70" s="5">
        <v>13.324161692970925</v>
      </c>
      <c r="F70" s="4">
        <v>1088.9893888818203</v>
      </c>
      <c r="G70" s="4">
        <v>84.10005290097223</v>
      </c>
      <c r="H70" s="5">
        <v>31.893966014120711</v>
      </c>
      <c r="I70" s="4">
        <v>825.65519999999992</v>
      </c>
      <c r="J70" s="4">
        <v>80.24868430989433</v>
      </c>
      <c r="K70" s="5">
        <v>23.972066108008839</v>
      </c>
      <c r="L70" s="12">
        <f t="shared" ref="L70:L71" si="0">L47</f>
        <v>666.00099999999998</v>
      </c>
    </row>
    <row r="71" spans="1:16" ht="15.5" x14ac:dyDescent="0.25">
      <c r="B71" s="88" t="s">
        <v>214</v>
      </c>
      <c r="C71" s="4">
        <v>236.25189906742</v>
      </c>
      <c r="D71" s="4">
        <v>16.067841443472027</v>
      </c>
      <c r="E71" s="5">
        <v>14.749882574336336</v>
      </c>
      <c r="F71" s="4">
        <v>205.88421858678001</v>
      </c>
      <c r="G71" s="4">
        <v>15.899947099027775</v>
      </c>
      <c r="H71" s="5">
        <v>1.3132455874576676</v>
      </c>
      <c r="I71" s="4">
        <v>203.21549999999999</v>
      </c>
      <c r="J71" s="4">
        <v>19.751315690105667</v>
      </c>
      <c r="K71" s="5">
        <v>5.3720615259531312</v>
      </c>
      <c r="L71" s="12">
        <f t="shared" si="0"/>
        <v>192.85520000000002</v>
      </c>
    </row>
    <row r="72" spans="1:16" ht="15.5" x14ac:dyDescent="0.25">
      <c r="B72" s="3" t="s">
        <v>360</v>
      </c>
      <c r="C72" s="4">
        <v>-4.2179580833784467</v>
      </c>
      <c r="D72" s="4"/>
      <c r="E72" s="5"/>
      <c r="F72" s="4">
        <v>-3.5544370674600931</v>
      </c>
      <c r="G72" s="4"/>
      <c r="H72" s="5"/>
      <c r="I72" s="4">
        <v>-2.9930132603575323</v>
      </c>
      <c r="J72" s="4"/>
      <c r="K72" s="5"/>
      <c r="L72" s="12"/>
    </row>
    <row r="73" spans="1:16" ht="15.5" x14ac:dyDescent="0.25">
      <c r="B73" s="86" t="s">
        <v>355</v>
      </c>
      <c r="C73" s="6">
        <v>2498.6658125980903</v>
      </c>
      <c r="D73" s="6">
        <v>100</v>
      </c>
      <c r="E73" s="9">
        <v>25.308410773028211</v>
      </c>
      <c r="F73" s="6">
        <v>1994.0128497231817</v>
      </c>
      <c r="G73" s="6">
        <v>100</v>
      </c>
      <c r="H73" s="9">
        <v>13.343911446074364</v>
      </c>
      <c r="I73" s="6">
        <v>1759.2588999999998</v>
      </c>
      <c r="J73" s="6">
        <v>100</v>
      </c>
      <c r="K73" s="9">
        <v>15.136899813700699</v>
      </c>
      <c r="L73" s="11">
        <f>VLOOKUP($L$1,GC_acumuladas[#All],47,0)/1000</f>
        <v>1527.9713999999999</v>
      </c>
      <c r="N73" s="10">
        <v>47</v>
      </c>
      <c r="P73" s="10" t="s">
        <v>182</v>
      </c>
    </row>
    <row r="74" spans="1:16" ht="15.5" x14ac:dyDescent="0.25">
      <c r="B74" s="3" t="s">
        <v>183</v>
      </c>
      <c r="C74" s="4">
        <v>1799.22567581761</v>
      </c>
      <c r="D74" s="4">
        <v>72.007455608751101</v>
      </c>
      <c r="E74" s="5">
        <v>2.7483973056294131</v>
      </c>
      <c r="F74" s="4">
        <v>1751.0985309734201</v>
      </c>
      <c r="G74" s="4">
        <v>87.817815778695504</v>
      </c>
      <c r="H74" s="5">
        <v>-0.87055600714007753</v>
      </c>
      <c r="I74" s="4">
        <v>1766.4766999999999</v>
      </c>
      <c r="J74" s="4">
        <v>100.4102750311509</v>
      </c>
      <c r="K74" s="5">
        <v>17.062186122252164</v>
      </c>
      <c r="L74" s="12">
        <f>VLOOKUP($L$1,GC_acumuladas[#All],48,0)/1000</f>
        <v>1509.0071</v>
      </c>
      <c r="N74" s="10">
        <v>48</v>
      </c>
      <c r="P74" s="10" t="s">
        <v>224</v>
      </c>
    </row>
    <row r="75" spans="1:16" ht="15.5" x14ac:dyDescent="0.25">
      <c r="B75" s="3" t="s">
        <v>184</v>
      </c>
      <c r="C75" s="4">
        <v>699.44013678047656</v>
      </c>
      <c r="D75" s="4">
        <v>27.992544391248742</v>
      </c>
      <c r="E75" s="5">
        <v>187.93697316007342</v>
      </c>
      <c r="F75" s="4">
        <v>242.91431874976172</v>
      </c>
      <c r="G75" s="4">
        <v>12.182184221304503</v>
      </c>
      <c r="H75" s="5">
        <v>-3465.4897441015505</v>
      </c>
      <c r="I75" s="4">
        <v>-7.2178000000000004</v>
      </c>
      <c r="J75" s="4">
        <v>-0.41027503115090119</v>
      </c>
      <c r="K75" s="5">
        <v>-138.05993366483341</v>
      </c>
      <c r="L75" s="12">
        <f>VLOOKUP($L$1,GC_acumuladas[#All],49,0)/1000</f>
        <v>18.964299999999998</v>
      </c>
      <c r="N75" s="10">
        <v>49</v>
      </c>
      <c r="P75" s="10" t="s">
        <v>225</v>
      </c>
    </row>
    <row r="76" spans="1:16" ht="15.5" x14ac:dyDescent="0.25">
      <c r="B76" s="3" t="s">
        <v>180</v>
      </c>
      <c r="C76" s="4">
        <v>-7.1679119940204297</v>
      </c>
      <c r="D76" s="4"/>
      <c r="E76" s="5">
        <v>30.954757510241791</v>
      </c>
      <c r="F76" s="4">
        <v>-5.4735789140458202</v>
      </c>
      <c r="G76" s="4"/>
      <c r="H76" s="5">
        <v>6.9532067375351669</v>
      </c>
      <c r="I76" s="4">
        <v>-5.1177324000000004</v>
      </c>
      <c r="J76" s="4"/>
      <c r="K76" s="5">
        <v>9.4195780012686683</v>
      </c>
      <c r="L76" s="12">
        <f>VLOOKUP($L$1,GC_acumuladas[#All],45,0)</f>
        <v>-4.6771633499999998</v>
      </c>
      <c r="N76" s="10">
        <v>45</v>
      </c>
      <c r="P76" s="10" t="s">
        <v>180</v>
      </c>
    </row>
    <row r="77" spans="1:16" x14ac:dyDescent="0.25">
      <c r="B77" s="7"/>
    </row>
    <row r="78" spans="1:16" ht="13" x14ac:dyDescent="0.25">
      <c r="B78" s="96" t="s">
        <v>496</v>
      </c>
    </row>
  </sheetData>
  <mergeCells count="19">
    <mergeCell ref="C3:I3"/>
    <mergeCell ref="B6:K6"/>
    <mergeCell ref="B7:K7"/>
    <mergeCell ref="B8:B9"/>
    <mergeCell ref="C8:E8"/>
    <mergeCell ref="F8:H8"/>
    <mergeCell ref="I8:K8"/>
    <mergeCell ref="B62:K62"/>
    <mergeCell ref="B31:K31"/>
    <mergeCell ref="B32:K32"/>
    <mergeCell ref="B33:B34"/>
    <mergeCell ref="C33:E33"/>
    <mergeCell ref="F33:H33"/>
    <mergeCell ref="I33:K33"/>
    <mergeCell ref="B63:K63"/>
    <mergeCell ref="B64:B65"/>
    <mergeCell ref="C64:E64"/>
    <mergeCell ref="F64:H64"/>
    <mergeCell ref="I64:K64"/>
  </mergeCells>
  <conditionalFormatting sqref="E10:E27">
    <cfRule type="iconSet" priority="11">
      <iconSet>
        <cfvo type="percent" val="0"/>
        <cfvo type="num" val="0"/>
        <cfvo type="num" val="0" gte="0"/>
      </iconSet>
    </cfRule>
  </conditionalFormatting>
  <conditionalFormatting sqref="D10:D27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{31A4F0F1-FAD6-477F-A9A6-0DE8878DD1BA}</x14:id>
        </ext>
      </extLst>
    </cfRule>
  </conditionalFormatting>
  <conditionalFormatting sqref="G10:G27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{3A08424F-ECE1-4966-9434-D0C7BE60A541}</x14:id>
        </ext>
      </extLst>
    </cfRule>
  </conditionalFormatting>
  <conditionalFormatting sqref="J10:J2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{DA6E0D98-9A27-460B-8944-D3F1A85546CD}</x14:id>
        </ext>
      </extLst>
    </cfRule>
  </conditionalFormatting>
  <conditionalFormatting sqref="H10:H27">
    <cfRule type="iconSet" priority="7">
      <iconSet>
        <cfvo type="percent" val="0"/>
        <cfvo type="num" val="0"/>
        <cfvo type="num" val="0" gte="0"/>
      </iconSet>
    </cfRule>
  </conditionalFormatting>
  <conditionalFormatting sqref="K10:K27">
    <cfRule type="iconSet" priority="6">
      <iconSet>
        <cfvo type="percent" val="0"/>
        <cfvo type="num" val="0"/>
        <cfvo type="num" val="0" gte="0"/>
      </iconSet>
    </cfRule>
  </conditionalFormatting>
  <conditionalFormatting sqref="D35:D59"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{40FA563B-97AE-41A3-A061-861FC66E3122}</x14:id>
        </ext>
      </extLst>
    </cfRule>
  </conditionalFormatting>
  <conditionalFormatting sqref="G35:G59">
    <cfRule type="dataBar" priority="1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{9C5896DA-AB09-40FE-A8E6-CB50FEB30BE5}</x14:id>
        </ext>
      </extLst>
    </cfRule>
  </conditionalFormatting>
  <conditionalFormatting sqref="J35:J59"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{07E663D2-3A3F-4DF1-AD0A-E348570C0EB9}</x14:id>
        </ext>
      </extLst>
    </cfRule>
  </conditionalFormatting>
  <conditionalFormatting sqref="E35:E59">
    <cfRule type="iconSet" priority="15">
      <iconSet>
        <cfvo type="percent" val="0"/>
        <cfvo type="num" val="0"/>
        <cfvo type="num" val="0" gte="0"/>
      </iconSet>
    </cfRule>
  </conditionalFormatting>
  <conditionalFormatting sqref="H35:H59">
    <cfRule type="iconSet" priority="16">
      <iconSet>
        <cfvo type="percent" val="0"/>
        <cfvo type="num" val="0"/>
        <cfvo type="num" val="0" gte="0"/>
      </iconSet>
    </cfRule>
  </conditionalFormatting>
  <conditionalFormatting sqref="K35:K59">
    <cfRule type="iconSet" priority="17">
      <iconSet>
        <cfvo type="percent" val="0"/>
        <cfvo type="num" val="0"/>
        <cfvo type="num" val="0" gte="0"/>
      </iconSet>
    </cfRule>
  </conditionalFormatting>
  <conditionalFormatting sqref="D69:D71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{D931FAB3-035A-4CA9-A190-167A6DE09560}</x14:id>
        </ext>
      </extLst>
    </cfRule>
  </conditionalFormatting>
  <conditionalFormatting sqref="G69:G71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{42DAB54F-31BE-43ED-B412-D14593348539}</x14:id>
        </ext>
      </extLst>
    </cfRule>
  </conditionalFormatting>
  <conditionalFormatting sqref="J69:J71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{2139F213-8AED-4B0C-ABA1-DB686DDADE6E}</x14:id>
        </ext>
      </extLst>
    </cfRule>
  </conditionalFormatting>
  <conditionalFormatting sqref="H69:H71">
    <cfRule type="iconSet" priority="2">
      <iconSet>
        <cfvo type="percent" val="0"/>
        <cfvo type="num" val="0"/>
        <cfvo type="num" val="0" gte="0"/>
      </iconSet>
    </cfRule>
  </conditionalFormatting>
  <conditionalFormatting sqref="E69:E71">
    <cfRule type="iconSet" priority="1">
      <iconSet>
        <cfvo type="percent" val="0"/>
        <cfvo type="num" val="0"/>
        <cfvo type="num" val="0" gte="0"/>
      </iconSet>
    </cfRule>
  </conditionalFormatting>
  <conditionalFormatting sqref="D73:D75"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{66BD5FF1-B708-481D-A777-EB81DA5913B5}</x14:id>
        </ext>
      </extLst>
    </cfRule>
  </conditionalFormatting>
  <conditionalFormatting sqref="G73:G75">
    <cfRule type="dataBar" priority="1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{816D2F3C-DC7A-4313-A251-9F9FE1033A87}</x14:id>
        </ext>
      </extLst>
    </cfRule>
  </conditionalFormatting>
  <conditionalFormatting sqref="J73:J75">
    <cfRule type="dataBar" priority="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{5E841EAF-5396-4C78-8FE6-CE9A35728256}</x14:id>
        </ext>
      </extLst>
    </cfRule>
  </conditionalFormatting>
  <conditionalFormatting sqref="E66:E68 E72:E76">
    <cfRule type="iconSet" priority="21">
      <iconSet>
        <cfvo type="percent" val="0"/>
        <cfvo type="num" val="0"/>
        <cfvo type="num" val="0" gte="0"/>
      </iconSet>
    </cfRule>
  </conditionalFormatting>
  <conditionalFormatting sqref="H66:H68 H72:H76">
    <cfRule type="iconSet" priority="22">
      <iconSet>
        <cfvo type="percent" val="0"/>
        <cfvo type="num" val="0"/>
        <cfvo type="num" val="0" gte="0"/>
      </iconSet>
    </cfRule>
  </conditionalFormatting>
  <conditionalFormatting sqref="K66:K76">
    <cfRule type="iconSet" priority="23">
      <iconSet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1A4F0F1-FAD6-477F-A9A6-0DE8878DD1B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D10:D27</xm:sqref>
        </x14:conditionalFormatting>
        <x14:conditionalFormatting xmlns:xm="http://schemas.microsoft.com/office/excel/2006/main">
          <x14:cfRule type="dataBar" id="{3A08424F-ECE1-4966-9434-D0C7BE60A54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G10:G27</xm:sqref>
        </x14:conditionalFormatting>
        <x14:conditionalFormatting xmlns:xm="http://schemas.microsoft.com/office/excel/2006/main">
          <x14:cfRule type="dataBar" id="{DA6E0D98-9A27-460B-8944-D3F1A8554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J10:J27</xm:sqref>
        </x14:conditionalFormatting>
        <x14:conditionalFormatting xmlns:xm="http://schemas.microsoft.com/office/excel/2006/main">
          <x14:cfRule type="dataBar" id="{40FA563B-97AE-41A3-A061-861FC66E312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D35:D59</xm:sqref>
        </x14:conditionalFormatting>
        <x14:conditionalFormatting xmlns:xm="http://schemas.microsoft.com/office/excel/2006/main">
          <x14:cfRule type="dataBar" id="{9C5896DA-AB09-40FE-A8E6-CB50FEB30BE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G35:G59</xm:sqref>
        </x14:conditionalFormatting>
        <x14:conditionalFormatting xmlns:xm="http://schemas.microsoft.com/office/excel/2006/main">
          <x14:cfRule type="dataBar" id="{07E663D2-3A3F-4DF1-AD0A-E348570C0EB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J35:J59</xm:sqref>
        </x14:conditionalFormatting>
        <x14:conditionalFormatting xmlns:xm="http://schemas.microsoft.com/office/excel/2006/main">
          <x14:cfRule type="dataBar" id="{D931FAB3-035A-4CA9-A190-167A6DE0956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D69:D71</xm:sqref>
        </x14:conditionalFormatting>
        <x14:conditionalFormatting xmlns:xm="http://schemas.microsoft.com/office/excel/2006/main">
          <x14:cfRule type="dataBar" id="{42DAB54F-31BE-43ED-B412-D1459334853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G69:G71</xm:sqref>
        </x14:conditionalFormatting>
        <x14:conditionalFormatting xmlns:xm="http://schemas.microsoft.com/office/excel/2006/main">
          <x14:cfRule type="dataBar" id="{2139F213-8AED-4B0C-ABA1-DB686DDADE6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J69:J71</xm:sqref>
        </x14:conditionalFormatting>
        <x14:conditionalFormatting xmlns:xm="http://schemas.microsoft.com/office/excel/2006/main">
          <x14:cfRule type="dataBar" id="{66BD5FF1-B708-481D-A777-EB81DA5913B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D73:D75</xm:sqref>
        </x14:conditionalFormatting>
        <x14:conditionalFormatting xmlns:xm="http://schemas.microsoft.com/office/excel/2006/main">
          <x14:cfRule type="dataBar" id="{816D2F3C-DC7A-4313-A251-9F9FE1033A8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G73:G75</xm:sqref>
        </x14:conditionalFormatting>
        <x14:conditionalFormatting xmlns:xm="http://schemas.microsoft.com/office/excel/2006/main">
          <x14:cfRule type="dataBar" id="{5E841EAF-5396-4C78-8FE6-CE9A3572825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J73:J75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B1:V70"/>
  <sheetViews>
    <sheetView showGridLines="0" zoomScale="145" zoomScaleNormal="14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5" sqref="A5"/>
    </sheetView>
  </sheetViews>
  <sheetFormatPr baseColWidth="10" defaultRowHeight="12.5" x14ac:dyDescent="0.25"/>
  <cols>
    <col min="1" max="1" width="3.453125" customWidth="1"/>
    <col min="2" max="14" width="10.81640625" customWidth="1"/>
    <col min="15" max="15" width="8.81640625" customWidth="1"/>
    <col min="16" max="16" width="6.81640625" customWidth="1"/>
    <col min="17" max="18" width="8.81640625" customWidth="1"/>
    <col min="19" max="19" width="6.81640625" customWidth="1"/>
    <col min="20" max="22" width="8.81640625" customWidth="1"/>
    <col min="23" max="23" width="9.81640625" customWidth="1"/>
    <col min="24" max="35" width="8.81640625" customWidth="1"/>
    <col min="36" max="36" width="6.81640625" customWidth="1"/>
    <col min="37" max="47" width="8.81640625" customWidth="1"/>
    <col min="48" max="48" width="6.81640625" customWidth="1"/>
    <col min="49" max="55" width="8.81640625" customWidth="1"/>
    <col min="56" max="56" width="6.81640625" customWidth="1"/>
    <col min="57" max="71" width="8.81640625" customWidth="1"/>
    <col min="72" max="72" width="6.81640625" customWidth="1"/>
    <col min="73" max="84" width="8.81640625" customWidth="1"/>
    <col min="85" max="85" width="6.81640625" customWidth="1"/>
    <col min="86" max="95" width="8.81640625" customWidth="1"/>
    <col min="96" max="96" width="6.81640625" customWidth="1"/>
    <col min="97" max="97" width="9.81640625" customWidth="1"/>
    <col min="98" max="104" width="8.81640625" customWidth="1"/>
    <col min="105" max="105" width="6.81640625" customWidth="1"/>
    <col min="106" max="112" width="8.81640625" customWidth="1"/>
    <col min="113" max="113" width="6.81640625" customWidth="1"/>
    <col min="114" max="114" width="8.81640625" customWidth="1"/>
    <col min="115" max="115" width="6.81640625" customWidth="1"/>
    <col min="116" max="122" width="8.81640625" customWidth="1"/>
    <col min="123" max="123" width="9.81640625" customWidth="1"/>
    <col min="124" max="136" width="8.81640625" customWidth="1"/>
    <col min="137" max="137" width="12.1796875" bestFit="1" customWidth="1"/>
  </cols>
  <sheetData>
    <row r="1" spans="2:22" hidden="1" x14ac:dyDescent="0.25"/>
    <row r="2" spans="2:22" ht="21" hidden="1" x14ac:dyDescent="0.25">
      <c r="B2" s="48" t="s">
        <v>340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10"/>
      <c r="P2" s="10"/>
      <c r="Q2" s="10"/>
      <c r="R2" s="10"/>
      <c r="S2" s="10"/>
      <c r="T2" s="10"/>
      <c r="U2" s="16"/>
      <c r="V2" s="16"/>
    </row>
    <row r="3" spans="2:22" ht="21" hidden="1" x14ac:dyDescent="0.25">
      <c r="B3" s="48" t="s">
        <v>246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9" t="s">
        <v>679</v>
      </c>
      <c r="N3" s="50">
        <v>2020</v>
      </c>
      <c r="O3" s="10"/>
      <c r="P3" s="10"/>
      <c r="Q3" s="10"/>
      <c r="R3" s="10"/>
      <c r="S3" s="10"/>
      <c r="T3" s="10"/>
      <c r="U3" s="16"/>
      <c r="V3" s="16"/>
    </row>
    <row r="4" spans="2:22" ht="21" hidden="1" x14ac:dyDescent="0.25">
      <c r="B4" s="48" t="s">
        <v>302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10"/>
      <c r="P4" s="10"/>
      <c r="Q4" s="10"/>
      <c r="R4" s="10"/>
      <c r="S4" s="10"/>
      <c r="T4" s="10"/>
      <c r="U4" s="16"/>
      <c r="V4" s="16"/>
    </row>
    <row r="5" spans="2:22" x14ac:dyDescent="0.25">
      <c r="O5" s="10"/>
      <c r="P5" s="10"/>
      <c r="Q5" s="10"/>
      <c r="R5" s="10"/>
      <c r="S5" s="10"/>
      <c r="T5" s="10"/>
      <c r="U5" s="16"/>
      <c r="V5" s="16"/>
    </row>
    <row r="6" spans="2:22" ht="23.5" x14ac:dyDescent="0.25">
      <c r="B6" s="180" t="s">
        <v>364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0"/>
      <c r="P6" s="10"/>
      <c r="Q6" s="10"/>
      <c r="R6" s="10"/>
      <c r="S6" s="10"/>
      <c r="T6" s="10"/>
      <c r="U6" s="16"/>
      <c r="V6" s="16"/>
    </row>
    <row r="7" spans="2:22" ht="21" x14ac:dyDescent="0.25">
      <c r="B7" s="176" t="s">
        <v>681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0"/>
      <c r="P7" s="10"/>
      <c r="Q7" s="10"/>
      <c r="R7" s="10"/>
      <c r="S7" s="10"/>
      <c r="T7" s="10"/>
      <c r="U7" s="16"/>
      <c r="V7" s="16"/>
    </row>
    <row r="9" spans="2:22" ht="12.5" customHeight="1" x14ac:dyDescent="0.35">
      <c r="B9" s="182" t="s">
        <v>256</v>
      </c>
      <c r="C9" s="182"/>
      <c r="D9" s="182"/>
      <c r="E9" s="182"/>
      <c r="F9" s="182"/>
      <c r="G9" s="182"/>
      <c r="I9" s="182" t="s">
        <v>257</v>
      </c>
      <c r="J9" s="182"/>
      <c r="K9" s="182"/>
      <c r="L9" s="182"/>
      <c r="M9" s="182"/>
      <c r="N9" s="182"/>
    </row>
    <row r="10" spans="2:22" ht="14.5" x14ac:dyDescent="0.35">
      <c r="B10" s="182" t="s">
        <v>235</v>
      </c>
      <c r="C10" s="182"/>
      <c r="D10" s="182"/>
      <c r="E10" s="182"/>
      <c r="F10" s="182"/>
      <c r="G10" s="182"/>
      <c r="I10" s="182" t="s">
        <v>235</v>
      </c>
      <c r="J10" s="182"/>
      <c r="K10" s="182"/>
      <c r="L10" s="182"/>
      <c r="M10" s="182"/>
      <c r="N10" s="182"/>
    </row>
    <row r="11" spans="2:22" ht="14.5" x14ac:dyDescent="0.35">
      <c r="B11" s="182" t="s">
        <v>682</v>
      </c>
      <c r="C11" s="182"/>
      <c r="D11" s="182"/>
      <c r="E11" s="182"/>
      <c r="F11" s="182"/>
      <c r="G11" s="182"/>
      <c r="I11" s="182" t="s">
        <v>682</v>
      </c>
      <c r="J11" s="182"/>
      <c r="K11" s="182"/>
      <c r="L11" s="182"/>
      <c r="M11" s="182"/>
      <c r="N11" s="182"/>
    </row>
    <row r="30" spans="2:17" ht="15" customHeight="1" x14ac:dyDescent="0.35">
      <c r="B30" s="182" t="s">
        <v>258</v>
      </c>
      <c r="C30" s="182"/>
      <c r="D30" s="182"/>
      <c r="E30" s="182"/>
      <c r="F30" s="182"/>
      <c r="G30" s="182"/>
      <c r="I30" s="182" t="s">
        <v>276</v>
      </c>
      <c r="J30" s="182"/>
      <c r="K30" s="182"/>
      <c r="L30" s="182"/>
      <c r="M30" s="182"/>
      <c r="N30" s="182"/>
    </row>
    <row r="31" spans="2:17" ht="14.5" x14ac:dyDescent="0.35">
      <c r="B31" s="182" t="s">
        <v>235</v>
      </c>
      <c r="C31" s="182"/>
      <c r="D31" s="182"/>
      <c r="E31" s="182"/>
      <c r="F31" s="182"/>
      <c r="G31" s="182"/>
      <c r="H31" s="17"/>
      <c r="I31" s="182" t="s">
        <v>235</v>
      </c>
      <c r="J31" s="182"/>
      <c r="K31" s="182"/>
      <c r="L31" s="182"/>
      <c r="M31" s="182"/>
      <c r="N31" s="182"/>
      <c r="O31" s="13"/>
      <c r="P31" s="13"/>
      <c r="Q31" s="13"/>
    </row>
    <row r="32" spans="2:17" ht="14.5" x14ac:dyDescent="0.35">
      <c r="B32" s="182" t="s">
        <v>682</v>
      </c>
      <c r="C32" s="182"/>
      <c r="D32" s="182"/>
      <c r="E32" s="182"/>
      <c r="F32" s="182"/>
      <c r="G32" s="182"/>
      <c r="I32" s="182" t="s">
        <v>682</v>
      </c>
      <c r="J32" s="182"/>
      <c r="K32" s="182"/>
      <c r="L32" s="182"/>
      <c r="M32" s="182"/>
      <c r="N32" s="182"/>
      <c r="O32" s="20"/>
      <c r="P32" s="20"/>
      <c r="Q32" s="20"/>
    </row>
    <row r="33" spans="4:17" x14ac:dyDescent="0.25">
      <c r="D33" s="20"/>
      <c r="E33" s="20"/>
      <c r="F33" s="20"/>
      <c r="G33" s="20"/>
      <c r="I33" s="17"/>
      <c r="K33" s="20"/>
      <c r="L33" s="20"/>
      <c r="M33" s="20"/>
      <c r="N33" s="20"/>
      <c r="O33" s="20"/>
      <c r="P33" s="20"/>
      <c r="Q33" s="20"/>
    </row>
    <row r="34" spans="4:17" x14ac:dyDescent="0.25">
      <c r="I34" s="17"/>
      <c r="K34" s="20"/>
      <c r="L34" s="20"/>
      <c r="M34" s="20"/>
      <c r="N34" s="20"/>
    </row>
    <row r="35" spans="4:17" x14ac:dyDescent="0.25">
      <c r="K35" s="20"/>
      <c r="L35" s="20"/>
      <c r="M35" s="20"/>
      <c r="N35" s="20"/>
    </row>
    <row r="36" spans="4:17" x14ac:dyDescent="0.25">
      <c r="K36" s="20"/>
      <c r="L36" s="20"/>
      <c r="M36" s="20"/>
      <c r="N36" s="20"/>
    </row>
    <row r="50" spans="2:17" x14ac:dyDescent="0.25">
      <c r="K50" s="20"/>
      <c r="L50" s="20"/>
      <c r="M50" s="20"/>
      <c r="N50" s="20"/>
      <c r="O50" s="20"/>
      <c r="P50" s="20"/>
      <c r="Q50" s="20"/>
    </row>
    <row r="51" spans="2:17" ht="14.5" x14ac:dyDescent="0.35">
      <c r="B51" s="182" t="s">
        <v>259</v>
      </c>
      <c r="C51" s="182"/>
      <c r="D51" s="182"/>
      <c r="E51" s="182"/>
      <c r="F51" s="182"/>
      <c r="G51" s="182"/>
      <c r="O51" s="20"/>
      <c r="P51" s="20"/>
      <c r="Q51" s="20"/>
    </row>
    <row r="52" spans="2:17" ht="14.5" x14ac:dyDescent="0.35">
      <c r="B52" s="182" t="s">
        <v>235</v>
      </c>
      <c r="C52" s="182"/>
      <c r="D52" s="182"/>
      <c r="E52" s="182"/>
      <c r="F52" s="182"/>
      <c r="G52" s="182"/>
      <c r="O52" s="20"/>
      <c r="P52" s="20"/>
      <c r="Q52" s="20"/>
    </row>
    <row r="53" spans="2:17" ht="14.5" x14ac:dyDescent="0.35">
      <c r="B53" s="182" t="s">
        <v>682</v>
      </c>
      <c r="C53" s="182"/>
      <c r="D53" s="182"/>
      <c r="E53" s="182"/>
      <c r="F53" s="182"/>
      <c r="G53" s="182"/>
      <c r="H53" s="18"/>
      <c r="O53" s="20"/>
      <c r="P53" s="20"/>
      <c r="Q53" s="20"/>
    </row>
    <row r="54" spans="2:17" x14ac:dyDescent="0.25">
      <c r="B54" s="183"/>
      <c r="C54" s="183"/>
      <c r="D54" s="183"/>
      <c r="E54" s="183"/>
      <c r="F54" s="183"/>
      <c r="G54" s="183"/>
      <c r="H54" s="17"/>
      <c r="O54" s="20"/>
      <c r="P54" s="20"/>
      <c r="Q54" s="20"/>
    </row>
    <row r="55" spans="2:17" x14ac:dyDescent="0.25">
      <c r="B55" s="183"/>
      <c r="C55" s="183"/>
      <c r="D55" s="183"/>
      <c r="E55" s="183"/>
      <c r="F55" s="183"/>
      <c r="G55" s="183"/>
      <c r="H55" s="17"/>
      <c r="O55" s="20"/>
      <c r="P55" s="20"/>
      <c r="Q55" s="20"/>
    </row>
    <row r="56" spans="2:17" x14ac:dyDescent="0.25">
      <c r="O56" s="20"/>
      <c r="P56" s="20"/>
      <c r="Q56" s="20"/>
    </row>
    <row r="57" spans="2:17" x14ac:dyDescent="0.25">
      <c r="O57" s="20"/>
      <c r="P57" s="20"/>
      <c r="Q57" s="20"/>
    </row>
    <row r="70" spans="2:2" x14ac:dyDescent="0.25">
      <c r="B70" s="95" t="s">
        <v>496</v>
      </c>
    </row>
  </sheetData>
  <mergeCells count="19">
    <mergeCell ref="B55:G55"/>
    <mergeCell ref="B53:G53"/>
    <mergeCell ref="B9:G9"/>
    <mergeCell ref="B10:G10"/>
    <mergeCell ref="B11:G11"/>
    <mergeCell ref="B6:N6"/>
    <mergeCell ref="B7:N7"/>
    <mergeCell ref="I9:N9"/>
    <mergeCell ref="I10:N10"/>
    <mergeCell ref="B54:G54"/>
    <mergeCell ref="I32:N32"/>
    <mergeCell ref="I11:N11"/>
    <mergeCell ref="B52:G52"/>
    <mergeCell ref="B30:G30"/>
    <mergeCell ref="B31:G31"/>
    <mergeCell ref="B32:G32"/>
    <mergeCell ref="B51:G51"/>
    <mergeCell ref="I30:N30"/>
    <mergeCell ref="I31:N3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B1:V91"/>
  <sheetViews>
    <sheetView showGridLines="0" zoomScale="145" zoomScaleNormal="14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2.5" x14ac:dyDescent="0.25"/>
  <cols>
    <col min="1" max="1" width="3.453125" customWidth="1"/>
    <col min="2" max="14" width="10.81640625" customWidth="1"/>
    <col min="15" max="15" width="8.81640625" customWidth="1"/>
    <col min="16" max="16" width="6.81640625" customWidth="1"/>
    <col min="17" max="18" width="8.81640625" customWidth="1"/>
    <col min="19" max="19" width="6.81640625" customWidth="1"/>
    <col min="20" max="22" width="8.81640625" customWidth="1"/>
    <col min="23" max="23" width="9.81640625" customWidth="1"/>
    <col min="24" max="35" width="8.81640625" customWidth="1"/>
    <col min="36" max="36" width="6.81640625" customWidth="1"/>
    <col min="37" max="47" width="8.81640625" customWidth="1"/>
    <col min="48" max="48" width="6.81640625" customWidth="1"/>
    <col min="49" max="55" width="8.81640625" customWidth="1"/>
    <col min="56" max="56" width="6.81640625" customWidth="1"/>
    <col min="57" max="71" width="8.81640625" customWidth="1"/>
    <col min="72" max="72" width="6.81640625" customWidth="1"/>
    <col min="73" max="84" width="8.81640625" customWidth="1"/>
    <col min="85" max="85" width="6.81640625" customWidth="1"/>
    <col min="86" max="95" width="8.81640625" customWidth="1"/>
    <col min="96" max="96" width="6.81640625" customWidth="1"/>
    <col min="97" max="97" width="9.81640625" customWidth="1"/>
    <col min="98" max="104" width="8.81640625" customWidth="1"/>
    <col min="105" max="105" width="6.81640625" customWidth="1"/>
    <col min="106" max="112" width="8.81640625" customWidth="1"/>
    <col min="113" max="113" width="6.81640625" customWidth="1"/>
    <col min="114" max="114" width="8.81640625" customWidth="1"/>
    <col min="115" max="115" width="6.81640625" customWidth="1"/>
    <col min="116" max="122" width="8.81640625" customWidth="1"/>
    <col min="123" max="123" width="9.81640625" customWidth="1"/>
    <col min="124" max="136" width="8.81640625" customWidth="1"/>
    <col min="137" max="137" width="12.1796875" bestFit="1" customWidth="1"/>
  </cols>
  <sheetData>
    <row r="1" spans="2:22" hidden="1" x14ac:dyDescent="0.25"/>
    <row r="2" spans="2:22" ht="21" hidden="1" x14ac:dyDescent="0.25">
      <c r="B2" s="48" t="s">
        <v>340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10"/>
      <c r="P2" s="10"/>
      <c r="Q2" s="10"/>
      <c r="R2" s="10"/>
      <c r="S2" s="10"/>
      <c r="T2" s="10"/>
      <c r="U2" s="16"/>
      <c r="V2" s="16"/>
    </row>
    <row r="3" spans="2:22" ht="21" hidden="1" x14ac:dyDescent="0.25">
      <c r="B3" s="48" t="s">
        <v>246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9" t="s">
        <v>679</v>
      </c>
      <c r="N3" s="50">
        <v>2020</v>
      </c>
      <c r="O3" s="10"/>
      <c r="P3" s="10"/>
      <c r="Q3" s="10"/>
      <c r="R3" s="10"/>
      <c r="S3" s="10"/>
      <c r="T3" s="10"/>
      <c r="U3" s="16"/>
      <c r="V3" s="16"/>
    </row>
    <row r="4" spans="2:22" ht="21" hidden="1" x14ac:dyDescent="0.25">
      <c r="B4" s="48" t="s">
        <v>302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10"/>
      <c r="P4" s="10"/>
      <c r="Q4" s="10"/>
      <c r="R4" s="10"/>
      <c r="S4" s="10"/>
      <c r="T4" s="10"/>
      <c r="U4" s="16"/>
      <c r="V4" s="16"/>
    </row>
    <row r="5" spans="2:22" x14ac:dyDescent="0.25">
      <c r="O5" s="10"/>
      <c r="P5" s="10"/>
      <c r="Q5" s="10"/>
      <c r="R5" s="10"/>
      <c r="S5" s="10"/>
      <c r="T5" s="10"/>
      <c r="U5" s="16"/>
      <c r="V5" s="16"/>
    </row>
    <row r="6" spans="2:22" ht="23.5" x14ac:dyDescent="0.25">
      <c r="B6" s="180" t="s">
        <v>363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0"/>
      <c r="P6" s="10"/>
      <c r="Q6" s="10"/>
      <c r="R6" s="10"/>
      <c r="S6" s="10"/>
      <c r="T6" s="10"/>
      <c r="U6" s="16"/>
      <c r="V6" s="16"/>
    </row>
    <row r="7" spans="2:22" ht="21" x14ac:dyDescent="0.25">
      <c r="B7" s="176" t="s">
        <v>681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0"/>
      <c r="P7" s="10"/>
      <c r="Q7" s="10"/>
      <c r="R7" s="10"/>
      <c r="S7" s="10"/>
      <c r="T7" s="10"/>
      <c r="U7" s="16"/>
      <c r="V7" s="16"/>
    </row>
    <row r="8" spans="2:22" x14ac:dyDescent="0.25">
      <c r="B8" s="10" t="s">
        <v>363</v>
      </c>
    </row>
    <row r="9" spans="2:22" ht="12.5" customHeight="1" x14ac:dyDescent="0.35">
      <c r="B9" s="182" t="s">
        <v>260</v>
      </c>
      <c r="C9" s="182"/>
      <c r="D9" s="182"/>
      <c r="E9" s="182"/>
      <c r="F9" s="182"/>
      <c r="G9" s="182"/>
      <c r="I9" s="182" t="s">
        <v>265</v>
      </c>
      <c r="J9" s="182"/>
      <c r="K9" s="182"/>
      <c r="L9" s="182"/>
      <c r="M9" s="182"/>
      <c r="N9" s="182"/>
    </row>
    <row r="10" spans="2:22" ht="14.5" x14ac:dyDescent="0.35">
      <c r="B10" s="182" t="s">
        <v>235</v>
      </c>
      <c r="C10" s="182"/>
      <c r="D10" s="182"/>
      <c r="E10" s="182"/>
      <c r="F10" s="182"/>
      <c r="G10" s="182"/>
      <c r="I10" s="182" t="s">
        <v>235</v>
      </c>
      <c r="J10" s="182"/>
      <c r="K10" s="182"/>
      <c r="L10" s="182"/>
      <c r="M10" s="182"/>
      <c r="N10" s="182"/>
    </row>
    <row r="11" spans="2:22" ht="14.5" x14ac:dyDescent="0.35">
      <c r="B11" s="182" t="s">
        <v>682</v>
      </c>
      <c r="C11" s="182"/>
      <c r="D11" s="182"/>
      <c r="E11" s="182"/>
      <c r="F11" s="182"/>
      <c r="G11" s="182"/>
      <c r="I11" s="182" t="s">
        <v>682</v>
      </c>
      <c r="J11" s="182"/>
      <c r="K11" s="182"/>
      <c r="L11" s="182"/>
      <c r="M11" s="182"/>
      <c r="N11" s="182"/>
    </row>
    <row r="30" spans="2:17" ht="15" customHeight="1" x14ac:dyDescent="0.35">
      <c r="B30" s="184" t="s">
        <v>266</v>
      </c>
      <c r="C30" s="184"/>
      <c r="D30" s="184"/>
      <c r="E30" s="184"/>
      <c r="F30" s="184"/>
      <c r="G30" s="184"/>
      <c r="I30" s="182" t="s">
        <v>261</v>
      </c>
      <c r="J30" s="182"/>
      <c r="K30" s="182"/>
      <c r="L30" s="182"/>
      <c r="M30" s="182"/>
      <c r="N30" s="182"/>
    </row>
    <row r="31" spans="2:17" ht="14.5" x14ac:dyDescent="0.35">
      <c r="B31" s="184"/>
      <c r="C31" s="184"/>
      <c r="D31" s="184"/>
      <c r="E31" s="184"/>
      <c r="F31" s="184"/>
      <c r="G31" s="184"/>
      <c r="H31" s="24"/>
      <c r="I31" s="182" t="s">
        <v>235</v>
      </c>
      <c r="J31" s="182"/>
      <c r="K31" s="182"/>
      <c r="L31" s="182"/>
      <c r="M31" s="182"/>
      <c r="N31" s="182"/>
      <c r="O31" s="13"/>
      <c r="P31" s="13"/>
      <c r="Q31" s="13"/>
    </row>
    <row r="32" spans="2:17" ht="14.5" x14ac:dyDescent="0.35">
      <c r="B32" s="182" t="s">
        <v>682</v>
      </c>
      <c r="C32" s="182"/>
      <c r="D32" s="182"/>
      <c r="E32" s="182"/>
      <c r="F32" s="182"/>
      <c r="G32" s="182"/>
      <c r="I32" s="182" t="s">
        <v>682</v>
      </c>
      <c r="J32" s="182"/>
      <c r="K32" s="182"/>
      <c r="L32" s="182"/>
      <c r="M32" s="182"/>
      <c r="N32" s="182"/>
      <c r="O32" s="20"/>
      <c r="P32" s="20"/>
      <c r="Q32" s="20"/>
    </row>
    <row r="33" spans="11:17" x14ac:dyDescent="0.25">
      <c r="K33" s="20"/>
      <c r="L33" s="20"/>
      <c r="M33" s="20"/>
      <c r="N33" s="20"/>
      <c r="O33" s="20"/>
      <c r="P33" s="20"/>
      <c r="Q33" s="20"/>
    </row>
    <row r="50" spans="2:17" x14ac:dyDescent="0.25">
      <c r="K50" s="20"/>
      <c r="L50" s="20"/>
      <c r="M50" s="20"/>
      <c r="N50" s="20"/>
      <c r="O50" s="20"/>
      <c r="P50" s="20"/>
      <c r="Q50" s="20"/>
    </row>
    <row r="51" spans="2:17" ht="14.5" x14ac:dyDescent="0.35">
      <c r="B51" s="182" t="s">
        <v>212</v>
      </c>
      <c r="C51" s="182"/>
      <c r="D51" s="182"/>
      <c r="E51" s="182"/>
      <c r="F51" s="182"/>
      <c r="G51" s="182"/>
      <c r="I51" s="182" t="s">
        <v>255</v>
      </c>
      <c r="J51" s="182"/>
      <c r="K51" s="182"/>
      <c r="L51" s="182"/>
      <c r="M51" s="182"/>
      <c r="N51" s="182"/>
      <c r="O51" s="20"/>
      <c r="P51" s="20"/>
      <c r="Q51" s="20"/>
    </row>
    <row r="52" spans="2:17" ht="14.5" x14ac:dyDescent="0.35">
      <c r="B52" s="182" t="s">
        <v>235</v>
      </c>
      <c r="C52" s="182"/>
      <c r="D52" s="182"/>
      <c r="E52" s="182"/>
      <c r="F52" s="182"/>
      <c r="G52" s="182"/>
      <c r="I52" s="182" t="s">
        <v>235</v>
      </c>
      <c r="J52" s="182"/>
      <c r="K52" s="182"/>
      <c r="L52" s="182"/>
      <c r="M52" s="182"/>
      <c r="N52" s="182"/>
      <c r="O52" s="20"/>
      <c r="P52" s="20"/>
      <c r="Q52" s="20"/>
    </row>
    <row r="53" spans="2:17" ht="14.5" x14ac:dyDescent="0.35">
      <c r="B53" s="182" t="s">
        <v>682</v>
      </c>
      <c r="C53" s="182"/>
      <c r="D53" s="182"/>
      <c r="E53" s="182"/>
      <c r="F53" s="182"/>
      <c r="G53" s="182"/>
      <c r="H53" s="18"/>
      <c r="I53" s="182" t="s">
        <v>682</v>
      </c>
      <c r="J53" s="182"/>
      <c r="K53" s="182"/>
      <c r="L53" s="182"/>
      <c r="M53" s="182"/>
      <c r="N53" s="182"/>
      <c r="O53" s="20"/>
      <c r="P53" s="20"/>
      <c r="Q53" s="20"/>
    </row>
    <row r="54" spans="2:17" x14ac:dyDescent="0.25">
      <c r="B54" s="183"/>
      <c r="C54" s="183"/>
      <c r="D54" s="183"/>
      <c r="E54" s="183"/>
      <c r="F54" s="183"/>
      <c r="G54" s="183"/>
      <c r="H54" s="24"/>
      <c r="I54" s="24"/>
      <c r="K54" s="20"/>
      <c r="L54" s="20"/>
      <c r="M54" s="20"/>
      <c r="N54" s="20"/>
      <c r="O54" s="20"/>
      <c r="P54" s="20"/>
      <c r="Q54" s="20"/>
    </row>
    <row r="55" spans="2:17" x14ac:dyDescent="0.25">
      <c r="B55" s="24"/>
      <c r="C55" s="24"/>
      <c r="D55" s="24"/>
      <c r="E55" s="24"/>
      <c r="F55" s="24"/>
      <c r="G55" s="24"/>
      <c r="H55" s="24"/>
      <c r="I55" s="24"/>
      <c r="K55" s="20"/>
      <c r="L55" s="20"/>
      <c r="M55" s="20"/>
      <c r="N55" s="20"/>
      <c r="O55" s="20"/>
      <c r="P55" s="20"/>
      <c r="Q55" s="20"/>
    </row>
    <row r="56" spans="2:17" x14ac:dyDescent="0.25">
      <c r="B56" s="24"/>
      <c r="C56" s="24"/>
      <c r="D56" s="24"/>
      <c r="E56" s="24"/>
      <c r="F56" s="24"/>
      <c r="G56" s="24"/>
      <c r="H56" s="24"/>
      <c r="I56" s="24"/>
      <c r="K56" s="20"/>
      <c r="L56" s="20"/>
      <c r="M56" s="20"/>
      <c r="N56" s="20"/>
      <c r="O56" s="20"/>
      <c r="P56" s="20"/>
      <c r="Q56" s="20"/>
    </row>
    <row r="57" spans="2:17" x14ac:dyDescent="0.25">
      <c r="B57" s="24"/>
      <c r="C57" s="24"/>
      <c r="D57" s="24"/>
      <c r="E57" s="24"/>
      <c r="F57" s="24"/>
      <c r="G57" s="24"/>
      <c r="H57" s="24"/>
      <c r="I57" s="24"/>
      <c r="K57" s="20"/>
      <c r="L57" s="20"/>
      <c r="M57" s="20"/>
      <c r="N57" s="20"/>
      <c r="O57" s="20"/>
      <c r="P57" s="20"/>
      <c r="Q57" s="20"/>
    </row>
    <row r="58" spans="2:17" x14ac:dyDescent="0.25">
      <c r="B58" s="24"/>
      <c r="C58" s="24"/>
      <c r="D58" s="24"/>
      <c r="E58" s="24"/>
      <c r="F58" s="24"/>
      <c r="G58" s="24"/>
      <c r="H58" s="24"/>
      <c r="I58" s="24"/>
      <c r="K58" s="20"/>
      <c r="L58" s="20"/>
      <c r="M58" s="20"/>
      <c r="N58" s="20"/>
      <c r="O58" s="20"/>
      <c r="P58" s="20"/>
      <c r="Q58" s="20"/>
    </row>
    <row r="59" spans="2:17" x14ac:dyDescent="0.25">
      <c r="B59" s="24"/>
      <c r="C59" s="24"/>
      <c r="D59" s="24"/>
      <c r="E59" s="24"/>
      <c r="F59" s="24"/>
      <c r="G59" s="24"/>
      <c r="H59" s="24"/>
      <c r="I59" s="24"/>
      <c r="K59" s="20"/>
      <c r="L59" s="20"/>
      <c r="M59" s="20"/>
      <c r="N59" s="20"/>
      <c r="O59" s="20"/>
      <c r="P59" s="20"/>
      <c r="Q59" s="20"/>
    </row>
    <row r="60" spans="2:17" x14ac:dyDescent="0.25">
      <c r="B60" s="24"/>
      <c r="C60" s="24"/>
      <c r="D60" s="24"/>
      <c r="E60" s="24"/>
      <c r="F60" s="24"/>
      <c r="G60" s="24"/>
      <c r="H60" s="24"/>
      <c r="I60" s="24"/>
      <c r="K60" s="20"/>
      <c r="L60" s="20"/>
      <c r="M60" s="20"/>
      <c r="N60" s="20"/>
      <c r="O60" s="20"/>
      <c r="P60" s="20"/>
      <c r="Q60" s="20"/>
    </row>
    <row r="61" spans="2:17" x14ac:dyDescent="0.25">
      <c r="B61" s="24"/>
      <c r="C61" s="24"/>
      <c r="D61" s="24"/>
      <c r="E61" s="24"/>
      <c r="F61" s="24"/>
      <c r="G61" s="24"/>
      <c r="H61" s="24"/>
      <c r="I61" s="24"/>
      <c r="K61" s="20"/>
      <c r="L61" s="20"/>
      <c r="M61" s="20"/>
      <c r="N61" s="20"/>
      <c r="O61" s="20"/>
      <c r="P61" s="20"/>
      <c r="Q61" s="20"/>
    </row>
    <row r="62" spans="2:17" x14ac:dyDescent="0.25">
      <c r="B62" s="24"/>
      <c r="C62" s="24"/>
      <c r="D62" s="24"/>
      <c r="E62" s="24"/>
      <c r="F62" s="24"/>
      <c r="G62" s="24"/>
      <c r="H62" s="24"/>
      <c r="I62" s="24"/>
      <c r="K62" s="20"/>
      <c r="L62" s="20"/>
      <c r="M62" s="20"/>
      <c r="N62" s="20"/>
      <c r="O62" s="20"/>
      <c r="P62" s="20"/>
      <c r="Q62" s="20"/>
    </row>
    <row r="63" spans="2:17" x14ac:dyDescent="0.25">
      <c r="B63" s="24"/>
      <c r="C63" s="24"/>
      <c r="D63" s="24"/>
      <c r="E63" s="24"/>
      <c r="F63" s="24"/>
      <c r="G63" s="24"/>
      <c r="H63" s="24"/>
      <c r="I63" s="24"/>
      <c r="K63" s="20"/>
      <c r="L63" s="20"/>
      <c r="M63" s="20"/>
      <c r="N63" s="20"/>
      <c r="O63" s="20"/>
      <c r="P63" s="20"/>
      <c r="Q63" s="20"/>
    </row>
    <row r="64" spans="2:17" x14ac:dyDescent="0.25">
      <c r="B64" s="24"/>
      <c r="C64" s="24"/>
      <c r="D64" s="24"/>
      <c r="E64" s="24"/>
      <c r="F64" s="24"/>
      <c r="G64" s="24"/>
      <c r="H64" s="24"/>
      <c r="I64" s="24"/>
      <c r="K64" s="20"/>
      <c r="L64" s="20"/>
      <c r="M64" s="20"/>
      <c r="N64" s="20"/>
      <c r="O64" s="20"/>
      <c r="P64" s="20"/>
      <c r="Q64" s="20"/>
    </row>
    <row r="65" spans="2:17" x14ac:dyDescent="0.25">
      <c r="B65" s="24"/>
      <c r="C65" s="24"/>
      <c r="D65" s="24"/>
      <c r="E65" s="24"/>
      <c r="F65" s="24"/>
      <c r="G65" s="24"/>
      <c r="H65" s="24"/>
      <c r="I65" s="24"/>
      <c r="K65" s="20"/>
      <c r="L65" s="20"/>
      <c r="M65" s="20"/>
      <c r="N65" s="20"/>
      <c r="O65" s="20"/>
      <c r="P65" s="20"/>
      <c r="Q65" s="20"/>
    </row>
    <row r="66" spans="2:17" x14ac:dyDescent="0.25">
      <c r="B66" s="24"/>
      <c r="C66" s="24"/>
      <c r="D66" s="24"/>
      <c r="E66" s="24"/>
      <c r="F66" s="24"/>
      <c r="G66" s="24"/>
      <c r="H66" s="24"/>
      <c r="I66" s="24"/>
      <c r="K66" s="20"/>
      <c r="L66" s="20"/>
      <c r="M66" s="20"/>
      <c r="N66" s="20"/>
      <c r="O66" s="20"/>
      <c r="P66" s="20"/>
      <c r="Q66" s="20"/>
    </row>
    <row r="67" spans="2:17" x14ac:dyDescent="0.25">
      <c r="B67" s="24"/>
      <c r="C67" s="24"/>
      <c r="D67" s="24"/>
      <c r="E67" s="24"/>
      <c r="F67" s="24"/>
      <c r="G67" s="24"/>
      <c r="H67" s="24"/>
      <c r="I67" s="24"/>
      <c r="K67" s="20"/>
      <c r="L67" s="20"/>
      <c r="M67" s="20"/>
      <c r="N67" s="20"/>
      <c r="O67" s="20"/>
      <c r="P67" s="20"/>
      <c r="Q67" s="20"/>
    </row>
    <row r="68" spans="2:17" x14ac:dyDescent="0.25">
      <c r="B68" s="24"/>
      <c r="C68" s="24"/>
      <c r="D68" s="24"/>
      <c r="E68" s="24"/>
      <c r="F68" s="24"/>
      <c r="G68" s="24"/>
      <c r="H68" s="24"/>
      <c r="I68" s="24"/>
      <c r="K68" s="20"/>
      <c r="L68" s="20"/>
      <c r="M68" s="20"/>
      <c r="N68" s="20"/>
      <c r="O68" s="20"/>
      <c r="P68" s="20"/>
      <c r="Q68" s="20"/>
    </row>
    <row r="69" spans="2:17" x14ac:dyDescent="0.25">
      <c r="B69" s="24"/>
      <c r="C69" s="24"/>
      <c r="D69" s="24"/>
      <c r="E69" s="24"/>
      <c r="F69" s="24"/>
      <c r="G69" s="24"/>
      <c r="H69" s="24"/>
      <c r="I69" s="24"/>
      <c r="K69" s="20"/>
      <c r="L69" s="20"/>
      <c r="M69" s="20"/>
      <c r="N69" s="20"/>
      <c r="O69" s="20"/>
      <c r="P69" s="20"/>
      <c r="Q69" s="20"/>
    </row>
    <row r="70" spans="2:17" x14ac:dyDescent="0.25">
      <c r="B70" s="24"/>
      <c r="C70" s="24"/>
      <c r="D70" s="24"/>
      <c r="E70" s="24"/>
      <c r="F70" s="24"/>
      <c r="G70" s="24"/>
      <c r="H70" s="24"/>
      <c r="I70" s="24"/>
      <c r="K70" s="20"/>
      <c r="L70" s="20"/>
      <c r="M70" s="20"/>
      <c r="N70" s="20"/>
      <c r="O70" s="20"/>
      <c r="P70" s="20"/>
      <c r="Q70" s="20"/>
    </row>
    <row r="71" spans="2:17" x14ac:dyDescent="0.25">
      <c r="B71" s="24"/>
      <c r="C71" s="24"/>
      <c r="D71" s="24"/>
      <c r="E71" s="24"/>
      <c r="F71" s="24"/>
      <c r="G71" s="24"/>
      <c r="H71" s="24"/>
      <c r="I71" s="24"/>
      <c r="K71" s="20"/>
      <c r="L71" s="20"/>
      <c r="M71" s="20"/>
      <c r="N71" s="20"/>
      <c r="O71" s="20"/>
      <c r="P71" s="20"/>
      <c r="Q71" s="20"/>
    </row>
    <row r="72" spans="2:17" ht="14.5" x14ac:dyDescent="0.35">
      <c r="B72" s="182" t="s">
        <v>273</v>
      </c>
      <c r="C72" s="182"/>
      <c r="D72" s="182"/>
      <c r="E72" s="182"/>
      <c r="F72" s="182"/>
      <c r="G72" s="182"/>
      <c r="H72" s="24"/>
      <c r="I72" s="182" t="s">
        <v>206</v>
      </c>
      <c r="J72" s="182"/>
      <c r="K72" s="182"/>
      <c r="L72" s="182"/>
      <c r="M72" s="182"/>
      <c r="N72" s="182"/>
      <c r="P72" s="20"/>
      <c r="Q72" s="20"/>
    </row>
    <row r="73" spans="2:17" ht="14.5" x14ac:dyDescent="0.35">
      <c r="B73" s="182" t="s">
        <v>235</v>
      </c>
      <c r="C73" s="182"/>
      <c r="D73" s="182"/>
      <c r="E73" s="182"/>
      <c r="F73" s="182"/>
      <c r="G73" s="182"/>
      <c r="I73" s="182" t="s">
        <v>235</v>
      </c>
      <c r="J73" s="182"/>
      <c r="K73" s="182"/>
      <c r="L73" s="182"/>
      <c r="M73" s="182"/>
      <c r="N73" s="182"/>
      <c r="P73" s="20"/>
      <c r="Q73" s="20"/>
    </row>
    <row r="74" spans="2:17" ht="14.5" x14ac:dyDescent="0.35">
      <c r="B74" s="182" t="s">
        <v>682</v>
      </c>
      <c r="C74" s="182"/>
      <c r="D74" s="182"/>
      <c r="E74" s="182"/>
      <c r="F74" s="182"/>
      <c r="G74" s="182"/>
      <c r="I74" s="182" t="s">
        <v>682</v>
      </c>
      <c r="J74" s="182"/>
      <c r="K74" s="182"/>
      <c r="L74" s="182"/>
      <c r="M74" s="182"/>
      <c r="N74" s="182"/>
      <c r="P74" s="20"/>
      <c r="Q74" s="20"/>
    </row>
    <row r="91" spans="2:2" x14ac:dyDescent="0.25">
      <c r="B91" s="95" t="s">
        <v>496</v>
      </c>
    </row>
  </sheetData>
  <mergeCells count="26">
    <mergeCell ref="B11:G11"/>
    <mergeCell ref="I11:N11"/>
    <mergeCell ref="B6:N6"/>
    <mergeCell ref="B7:N7"/>
    <mergeCell ref="B9:G9"/>
    <mergeCell ref="I9:N9"/>
    <mergeCell ref="B10:G10"/>
    <mergeCell ref="I10:N10"/>
    <mergeCell ref="B30:G31"/>
    <mergeCell ref="I30:N30"/>
    <mergeCell ref="I31:N31"/>
    <mergeCell ref="B32:G32"/>
    <mergeCell ref="I32:N32"/>
    <mergeCell ref="B74:G74"/>
    <mergeCell ref="I72:N72"/>
    <mergeCell ref="I73:N73"/>
    <mergeCell ref="I74:N74"/>
    <mergeCell ref="I51:N51"/>
    <mergeCell ref="I52:N52"/>
    <mergeCell ref="I53:N53"/>
    <mergeCell ref="B73:G73"/>
    <mergeCell ref="B51:G51"/>
    <mergeCell ref="B52:G52"/>
    <mergeCell ref="B53:G53"/>
    <mergeCell ref="B54:G54"/>
    <mergeCell ref="B72:G7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B1:V94"/>
  <sheetViews>
    <sheetView showGridLines="0" zoomScale="145" zoomScaleNormal="14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8.81640625" defaultRowHeight="12.5" x14ac:dyDescent="0.25"/>
  <cols>
    <col min="1" max="1" width="3.453125" customWidth="1"/>
    <col min="2" max="14" width="10.81640625" customWidth="1"/>
    <col min="15" max="15" width="8.81640625" customWidth="1"/>
    <col min="16" max="16" width="6.81640625" customWidth="1"/>
  </cols>
  <sheetData>
    <row r="1" spans="2:22" hidden="1" x14ac:dyDescent="0.25"/>
    <row r="2" spans="2:22" ht="21" hidden="1" x14ac:dyDescent="0.25">
      <c r="B2" s="48" t="s">
        <v>340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10"/>
      <c r="P2" s="10"/>
      <c r="Q2" s="10"/>
      <c r="R2" s="10"/>
      <c r="S2" s="10"/>
      <c r="T2" s="10"/>
      <c r="U2" s="16"/>
      <c r="V2" s="16"/>
    </row>
    <row r="3" spans="2:22" ht="21" hidden="1" x14ac:dyDescent="0.25">
      <c r="B3" s="48" t="s">
        <v>246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9" t="s">
        <v>679</v>
      </c>
      <c r="N3" s="50">
        <v>2020</v>
      </c>
      <c r="O3" s="10"/>
      <c r="P3" s="10"/>
      <c r="Q3" s="10"/>
      <c r="R3" s="10"/>
      <c r="S3" s="10"/>
      <c r="T3" s="10"/>
      <c r="U3" s="16"/>
      <c r="V3" s="16"/>
    </row>
    <row r="4" spans="2:22" ht="21" hidden="1" x14ac:dyDescent="0.25">
      <c r="B4" s="48" t="s">
        <v>302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10"/>
      <c r="P4" s="10"/>
      <c r="Q4" s="10"/>
      <c r="R4" s="10"/>
      <c r="S4" s="10"/>
      <c r="T4" s="10"/>
      <c r="U4" s="16"/>
      <c r="V4" s="16"/>
    </row>
    <row r="5" spans="2:22" x14ac:dyDescent="0.25">
      <c r="O5" s="10"/>
      <c r="P5" s="10"/>
      <c r="Q5" s="10"/>
      <c r="R5" s="10"/>
      <c r="S5" s="10"/>
      <c r="T5" s="10"/>
      <c r="U5" s="16"/>
      <c r="V5" s="16"/>
    </row>
    <row r="6" spans="2:22" ht="23.5" x14ac:dyDescent="0.25">
      <c r="B6" s="180" t="s">
        <v>362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0"/>
      <c r="P6" s="10"/>
      <c r="Q6" s="10"/>
      <c r="R6" s="10"/>
      <c r="S6" s="10"/>
      <c r="T6" s="10"/>
      <c r="U6" s="16"/>
      <c r="V6" s="16"/>
    </row>
    <row r="7" spans="2:22" ht="21" x14ac:dyDescent="0.25">
      <c r="B7" s="176" t="s">
        <v>681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0"/>
      <c r="P7" s="10"/>
      <c r="Q7" s="10"/>
      <c r="R7" s="10"/>
      <c r="S7" s="10"/>
      <c r="T7" s="10"/>
      <c r="U7" s="16"/>
      <c r="V7" s="16"/>
    </row>
    <row r="9" spans="2:22" ht="12.5" customHeight="1" x14ac:dyDescent="0.35">
      <c r="B9" s="182" t="s">
        <v>277</v>
      </c>
      <c r="C9" s="182"/>
      <c r="D9" s="182"/>
      <c r="E9" s="182"/>
      <c r="F9" s="182"/>
      <c r="G9" s="182"/>
      <c r="I9" s="182" t="s">
        <v>399</v>
      </c>
      <c r="J9" s="182"/>
      <c r="K9" s="182"/>
      <c r="L9" s="182"/>
      <c r="M9" s="182"/>
      <c r="N9" s="182"/>
    </row>
    <row r="10" spans="2:22" ht="14.5" x14ac:dyDescent="0.35">
      <c r="B10" s="182" t="s">
        <v>278</v>
      </c>
      <c r="C10" s="182"/>
      <c r="D10" s="182"/>
      <c r="E10" s="182"/>
      <c r="F10" s="182"/>
      <c r="G10" s="182"/>
      <c r="I10" s="182" t="s">
        <v>397</v>
      </c>
      <c r="J10" s="182"/>
      <c r="K10" s="182"/>
      <c r="L10" s="182"/>
      <c r="M10" s="182"/>
      <c r="N10" s="182"/>
    </row>
    <row r="11" spans="2:22" ht="14.5" x14ac:dyDescent="0.35">
      <c r="B11" s="182" t="s">
        <v>683</v>
      </c>
      <c r="C11" s="182"/>
      <c r="D11" s="182"/>
      <c r="E11" s="182"/>
      <c r="F11" s="182"/>
      <c r="G11" s="182"/>
      <c r="I11" s="182" t="s">
        <v>682</v>
      </c>
      <c r="J11" s="182"/>
      <c r="K11" s="182"/>
      <c r="L11" s="182"/>
      <c r="M11" s="182"/>
      <c r="N11" s="182"/>
    </row>
    <row r="30" spans="2:14" ht="13" x14ac:dyDescent="0.3">
      <c r="B30" s="185" t="s">
        <v>400</v>
      </c>
      <c r="C30" s="185"/>
      <c r="D30" s="185"/>
      <c r="E30" s="185"/>
      <c r="F30" s="185"/>
      <c r="G30" s="185"/>
      <c r="I30" s="185" t="s">
        <v>403</v>
      </c>
      <c r="J30" s="185"/>
      <c r="K30" s="185"/>
      <c r="L30" s="185"/>
      <c r="M30" s="185"/>
      <c r="N30" s="185"/>
    </row>
    <row r="31" spans="2:14" ht="14.5" x14ac:dyDescent="0.35">
      <c r="B31" s="182" t="s">
        <v>397</v>
      </c>
      <c r="C31" s="182"/>
      <c r="D31" s="182"/>
      <c r="E31" s="182"/>
      <c r="F31" s="182"/>
      <c r="G31" s="182"/>
      <c r="I31" s="182" t="s">
        <v>397</v>
      </c>
      <c r="J31" s="182"/>
      <c r="K31" s="182"/>
      <c r="L31" s="182"/>
      <c r="M31" s="182"/>
      <c r="N31" s="182"/>
    </row>
    <row r="32" spans="2:14" ht="14.5" x14ac:dyDescent="0.35">
      <c r="B32" s="182" t="s">
        <v>682</v>
      </c>
      <c r="C32" s="182"/>
      <c r="D32" s="182"/>
      <c r="E32" s="182"/>
      <c r="F32" s="182"/>
      <c r="G32" s="182"/>
      <c r="I32" s="182" t="s">
        <v>682</v>
      </c>
      <c r="J32" s="182"/>
      <c r="K32" s="182"/>
      <c r="L32" s="182"/>
      <c r="M32" s="182"/>
      <c r="N32" s="182"/>
    </row>
    <row r="52" spans="2:14" ht="13" x14ac:dyDescent="0.3">
      <c r="B52" s="185" t="s">
        <v>400</v>
      </c>
      <c r="C52" s="185"/>
      <c r="D52" s="185"/>
      <c r="E52" s="185"/>
      <c r="F52" s="185"/>
      <c r="G52" s="185"/>
      <c r="I52" s="185" t="s">
        <v>403</v>
      </c>
      <c r="J52" s="185"/>
      <c r="K52" s="185"/>
      <c r="L52" s="185"/>
      <c r="M52" s="185"/>
      <c r="N52" s="185"/>
    </row>
    <row r="53" spans="2:14" ht="13" x14ac:dyDescent="0.3">
      <c r="B53" s="185" t="s">
        <v>278</v>
      </c>
      <c r="C53" s="185"/>
      <c r="D53" s="185"/>
      <c r="E53" s="185"/>
      <c r="F53" s="185"/>
      <c r="G53" s="185"/>
      <c r="I53" s="185" t="s">
        <v>278</v>
      </c>
      <c r="J53" s="185"/>
      <c r="K53" s="185"/>
      <c r="L53" s="185"/>
      <c r="M53" s="185"/>
      <c r="N53" s="185"/>
    </row>
    <row r="54" spans="2:14" ht="13" x14ac:dyDescent="0.3">
      <c r="B54" s="185" t="s">
        <v>682</v>
      </c>
      <c r="C54" s="185"/>
      <c r="D54" s="185"/>
      <c r="E54" s="185"/>
      <c r="F54" s="185"/>
      <c r="G54" s="185"/>
      <c r="I54" s="185" t="s">
        <v>682</v>
      </c>
      <c r="J54" s="185"/>
      <c r="K54" s="185"/>
      <c r="L54" s="185"/>
      <c r="M54" s="185"/>
      <c r="N54" s="185"/>
    </row>
    <row r="74" spans="2:7" ht="14.5" x14ac:dyDescent="0.35">
      <c r="B74" s="182" t="s">
        <v>280</v>
      </c>
      <c r="C74" s="182"/>
      <c r="D74" s="182"/>
      <c r="E74" s="182"/>
      <c r="F74" s="182"/>
      <c r="G74" s="182"/>
    </row>
    <row r="75" spans="2:7" ht="14.5" x14ac:dyDescent="0.35">
      <c r="B75" s="182" t="s">
        <v>235</v>
      </c>
      <c r="C75" s="182"/>
      <c r="D75" s="182"/>
      <c r="E75" s="182"/>
      <c r="F75" s="182"/>
      <c r="G75" s="182"/>
    </row>
    <row r="76" spans="2:7" ht="14.5" x14ac:dyDescent="0.35">
      <c r="B76" s="182" t="s">
        <v>682</v>
      </c>
      <c r="C76" s="182"/>
      <c r="D76" s="182"/>
      <c r="E76" s="182"/>
      <c r="F76" s="182"/>
      <c r="G76" s="182"/>
    </row>
    <row r="77" spans="2:7" ht="12.75" customHeight="1" x14ac:dyDescent="0.25"/>
    <row r="78" spans="2:7" ht="12.75" customHeight="1" x14ac:dyDescent="0.25"/>
    <row r="79" spans="2:7" ht="12.75" customHeight="1" x14ac:dyDescent="0.25"/>
    <row r="94" spans="2:2" x14ac:dyDescent="0.25">
      <c r="B94" s="95" t="s">
        <v>496</v>
      </c>
    </row>
  </sheetData>
  <mergeCells count="23">
    <mergeCell ref="B6:N6"/>
    <mergeCell ref="B7:N7"/>
    <mergeCell ref="B9:G9"/>
    <mergeCell ref="B31:G31"/>
    <mergeCell ref="I9:N9"/>
    <mergeCell ref="B10:G10"/>
    <mergeCell ref="B11:G11"/>
    <mergeCell ref="I10:N10"/>
    <mergeCell ref="I11:N11"/>
    <mergeCell ref="B75:G75"/>
    <mergeCell ref="B76:G76"/>
    <mergeCell ref="I30:N30"/>
    <mergeCell ref="I31:N31"/>
    <mergeCell ref="I32:N32"/>
    <mergeCell ref="B52:G52"/>
    <mergeCell ref="B53:G53"/>
    <mergeCell ref="B54:G54"/>
    <mergeCell ref="I52:N52"/>
    <mergeCell ref="I53:N53"/>
    <mergeCell ref="I54:N54"/>
    <mergeCell ref="B32:G32"/>
    <mergeCell ref="B30:G30"/>
    <mergeCell ref="B74:G7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B1:Y35"/>
  <sheetViews>
    <sheetView showGridLines="0" zoomScale="115" zoomScaleNormal="11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5" sqref="A5"/>
    </sheetView>
  </sheetViews>
  <sheetFormatPr baseColWidth="10" defaultRowHeight="12.5" x14ac:dyDescent="0.25"/>
  <cols>
    <col min="1" max="1" width="3.453125" customWidth="1"/>
    <col min="2" max="2" width="68" customWidth="1"/>
    <col min="3" max="3" width="10.6328125" customWidth="1"/>
    <col min="4" max="15" width="10.81640625" customWidth="1"/>
  </cols>
  <sheetData>
    <row r="1" spans="2:25" hidden="1" x14ac:dyDescent="0.25">
      <c r="P1" s="10"/>
      <c r="Q1" s="10"/>
      <c r="R1" s="10"/>
      <c r="S1" s="10"/>
      <c r="T1" s="16"/>
      <c r="U1" s="16"/>
    </row>
    <row r="2" spans="2:25" ht="18.5" hidden="1" customHeight="1" x14ac:dyDescent="0.25">
      <c r="B2" s="48" t="s">
        <v>340</v>
      </c>
      <c r="C2" s="48"/>
      <c r="D2" s="48"/>
      <c r="E2" s="48"/>
      <c r="F2" s="48"/>
      <c r="G2" s="47"/>
      <c r="H2" s="47"/>
      <c r="I2" s="47"/>
      <c r="J2" s="47"/>
      <c r="K2" s="47"/>
      <c r="L2" s="47"/>
      <c r="M2" s="47"/>
      <c r="N2" s="47"/>
      <c r="O2" s="47"/>
      <c r="P2" s="47"/>
      <c r="R2" s="10"/>
      <c r="S2" s="10"/>
      <c r="T2" s="10"/>
      <c r="U2" s="10"/>
      <c r="V2" s="10"/>
      <c r="W2" s="10"/>
      <c r="X2" s="16"/>
      <c r="Y2" s="16"/>
    </row>
    <row r="3" spans="2:25" ht="18.5" hidden="1" customHeight="1" x14ac:dyDescent="0.25">
      <c r="B3" s="48" t="s">
        <v>246</v>
      </c>
      <c r="C3" s="48"/>
      <c r="D3" s="48"/>
      <c r="E3" s="48"/>
      <c r="F3" s="48"/>
      <c r="G3" s="47"/>
      <c r="H3" s="47"/>
      <c r="I3" s="47"/>
      <c r="J3" s="47"/>
      <c r="K3" s="47"/>
      <c r="L3" s="47"/>
      <c r="M3" s="47"/>
      <c r="N3" s="47"/>
      <c r="O3" s="47"/>
      <c r="P3" s="50">
        <v>2020</v>
      </c>
      <c r="R3" s="10"/>
      <c r="S3" s="10"/>
      <c r="T3" s="10"/>
      <c r="U3" s="10"/>
      <c r="V3" s="10"/>
      <c r="W3" s="10"/>
      <c r="X3" s="16"/>
      <c r="Y3" s="16"/>
    </row>
    <row r="4" spans="2:25" ht="18.5" hidden="1" customHeight="1" x14ac:dyDescent="0.25">
      <c r="B4" s="48" t="s">
        <v>302</v>
      </c>
      <c r="C4" s="48"/>
      <c r="D4" s="48"/>
      <c r="E4" s="48"/>
      <c r="F4" s="48"/>
      <c r="G4" s="47"/>
      <c r="H4" s="47"/>
      <c r="I4" s="47"/>
      <c r="J4" s="47"/>
      <c r="K4" s="47"/>
      <c r="L4" s="47"/>
      <c r="M4" s="47"/>
      <c r="N4" s="47"/>
      <c r="O4" s="47"/>
      <c r="P4" s="47"/>
      <c r="R4" s="10"/>
      <c r="S4" s="10"/>
      <c r="T4" s="10"/>
      <c r="U4" s="10"/>
      <c r="V4" s="10"/>
      <c r="W4" s="10"/>
      <c r="X4" s="16"/>
      <c r="Y4" s="16"/>
    </row>
    <row r="5" spans="2:25" x14ac:dyDescent="0.25">
      <c r="P5" s="10"/>
      <c r="Q5" s="10"/>
      <c r="R5" s="10"/>
      <c r="S5" s="10"/>
      <c r="T5" s="16"/>
      <c r="U5" s="16"/>
    </row>
    <row r="6" spans="2:25" x14ac:dyDescent="0.25">
      <c r="P6" s="10"/>
      <c r="Q6" s="10"/>
      <c r="R6" s="10"/>
      <c r="S6" s="10"/>
      <c r="T6" s="16"/>
      <c r="U6" s="16"/>
    </row>
    <row r="7" spans="2:25" ht="23.5" x14ac:dyDescent="0.25">
      <c r="B7" s="180" t="s">
        <v>262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0"/>
      <c r="R7" s="10"/>
      <c r="S7" s="10"/>
      <c r="T7" s="16"/>
      <c r="U7" s="16"/>
    </row>
    <row r="8" spans="2:25" ht="21" x14ac:dyDescent="0.25">
      <c r="B8" s="176" t="s">
        <v>684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0"/>
      <c r="R8" s="10"/>
      <c r="S8" s="10"/>
      <c r="T8" s="16"/>
      <c r="U8" s="16"/>
    </row>
    <row r="9" spans="2:25" ht="29" thickBot="1" x14ac:dyDescent="0.3">
      <c r="B9" s="28" t="s">
        <v>248</v>
      </c>
      <c r="C9" s="1">
        <v>2008</v>
      </c>
      <c r="D9" s="1">
        <v>2009</v>
      </c>
      <c r="E9" s="1">
        <v>2010</v>
      </c>
      <c r="F9" s="1">
        <v>2011</v>
      </c>
      <c r="G9" s="1">
        <v>2012</v>
      </c>
      <c r="H9" s="1">
        <v>2013</v>
      </c>
      <c r="I9" s="1">
        <v>2014</v>
      </c>
      <c r="J9" s="1">
        <v>2015</v>
      </c>
      <c r="K9" s="1">
        <v>2016</v>
      </c>
      <c r="L9" s="1">
        <v>2017</v>
      </c>
      <c r="M9" s="1">
        <v>2018</v>
      </c>
      <c r="N9" s="1">
        <v>2019</v>
      </c>
      <c r="O9" s="1">
        <v>2020</v>
      </c>
      <c r="P9" s="1" t="s">
        <v>377</v>
      </c>
    </row>
    <row r="10" spans="2:25" ht="16.5" thickTop="1" thickBot="1" x14ac:dyDescent="0.3">
      <c r="B10" s="32" t="s">
        <v>288</v>
      </c>
      <c r="C10" s="93"/>
      <c r="D10" s="93"/>
      <c r="E10" s="93"/>
      <c r="F10" s="93"/>
      <c r="G10" s="33"/>
      <c r="H10" s="33"/>
      <c r="I10" s="33"/>
      <c r="J10" s="33"/>
      <c r="K10" s="33"/>
      <c r="L10" s="33"/>
      <c r="M10" s="33"/>
      <c r="N10" s="33"/>
      <c r="O10" s="33"/>
      <c r="P10" s="33"/>
    </row>
    <row r="11" spans="2:25" ht="16" thickTop="1" x14ac:dyDescent="0.3">
      <c r="B11" s="29" t="s">
        <v>290</v>
      </c>
      <c r="C11" s="22">
        <v>0.1264600289554362</v>
      </c>
      <c r="D11" s="22">
        <v>0.10754428101546948</v>
      </c>
      <c r="E11" s="22">
        <v>0.11016865216372938</v>
      </c>
      <c r="F11" s="22">
        <v>0.10885990524070607</v>
      </c>
      <c r="G11" s="22">
        <v>0.10972495232192753</v>
      </c>
      <c r="H11" s="22">
        <v>0.1114954144914317</v>
      </c>
      <c r="I11" s="22">
        <v>0.10975810878341699</v>
      </c>
      <c r="J11" s="22">
        <v>0.11069588631766181</v>
      </c>
      <c r="K11" s="22">
        <v>0.11368732608701919</v>
      </c>
      <c r="L11" s="22">
        <v>0.11370450404975281</v>
      </c>
      <c r="M11" s="22">
        <v>0.11016937246656967</v>
      </c>
      <c r="N11" s="22">
        <v>0.11632308980187311</v>
      </c>
      <c r="O11" s="26">
        <v>0.10718471369767217</v>
      </c>
      <c r="P11" s="26"/>
    </row>
    <row r="12" spans="2:25" ht="15.5" x14ac:dyDescent="0.3">
      <c r="B12" s="29" t="s">
        <v>345</v>
      </c>
      <c r="C12" s="22">
        <v>0.12217265071197816</v>
      </c>
      <c r="D12" s="22">
        <v>0.1031819873224615</v>
      </c>
      <c r="E12" s="22">
        <v>0.1000529436073519</v>
      </c>
      <c r="F12" s="22">
        <v>9.9800141242653698E-2</v>
      </c>
      <c r="G12" s="22">
        <v>0.10039666883016489</v>
      </c>
      <c r="H12" s="22">
        <v>0.10350141780289306</v>
      </c>
      <c r="I12" s="22">
        <v>0.10137703286615228</v>
      </c>
      <c r="J12" s="22">
        <v>0.10211022006731849</v>
      </c>
      <c r="K12" s="22">
        <v>0.10481470061870191</v>
      </c>
      <c r="L12" s="22">
        <v>0.10502202206678088</v>
      </c>
      <c r="M12" s="22">
        <v>0.10169637578111645</v>
      </c>
      <c r="N12" s="22">
        <v>0.10533081221105833</v>
      </c>
      <c r="O12" s="26">
        <v>9.6878688724710699E-2</v>
      </c>
      <c r="P12" s="26"/>
    </row>
    <row r="13" spans="2:25" ht="15.5" x14ac:dyDescent="0.3">
      <c r="B13" s="31" t="s">
        <v>286</v>
      </c>
      <c r="C13" s="23">
        <v>1.2177847942492674</v>
      </c>
      <c r="D13" s="23">
        <v>0.91298473483724163</v>
      </c>
      <c r="E13" s="23">
        <v>0.83772017468190185</v>
      </c>
      <c r="F13" s="23">
        <v>0.81502921443678999</v>
      </c>
      <c r="G13" s="23">
        <v>0.81835190718409911</v>
      </c>
      <c r="H13" s="23">
        <v>0.78325459684892795</v>
      </c>
      <c r="I13" s="23">
        <v>0.77172486922967487</v>
      </c>
      <c r="J13" s="23">
        <v>0.76823382101758997</v>
      </c>
      <c r="K13" s="23">
        <v>0.79143038729101067</v>
      </c>
      <c r="L13" s="23">
        <v>0.7610534718875076</v>
      </c>
      <c r="M13" s="23">
        <v>0.72543945587121739</v>
      </c>
      <c r="N13" s="23">
        <v>0.72658133069721109</v>
      </c>
      <c r="O13" s="27">
        <v>0.61752625180436149</v>
      </c>
      <c r="P13" s="26"/>
    </row>
    <row r="14" spans="2:25" ht="15.5" x14ac:dyDescent="0.3">
      <c r="B14" s="29" t="s">
        <v>254</v>
      </c>
      <c r="C14" s="21">
        <v>462504.21767039277</v>
      </c>
      <c r="D14" s="21">
        <v>421603.27135769802</v>
      </c>
      <c r="E14" s="21">
        <v>473819.81166526466</v>
      </c>
      <c r="F14" s="21">
        <v>504300.7554396817</v>
      </c>
      <c r="G14" s="21">
        <v>547941.45435363427</v>
      </c>
      <c r="H14" s="21">
        <v>585581.65311058215</v>
      </c>
      <c r="I14" s="21">
        <v>623240.28813485405</v>
      </c>
      <c r="J14" s="21">
        <v>667996.61013664794</v>
      </c>
      <c r="K14" s="21">
        <v>717994.18531818304</v>
      </c>
      <c r="L14" s="21">
        <v>746569.31540544145</v>
      </c>
      <c r="M14" s="21">
        <v>753773.392368573</v>
      </c>
      <c r="N14" s="21">
        <v>815161.70775950793</v>
      </c>
      <c r="O14" s="25">
        <v>716346.72245849262</v>
      </c>
      <c r="P14" s="26"/>
    </row>
    <row r="15" spans="2:25" ht="15.5" x14ac:dyDescent="0.3">
      <c r="B15" s="29" t="s">
        <v>283</v>
      </c>
      <c r="C15" s="21">
        <v>446892.32054749108</v>
      </c>
      <c r="D15" s="21">
        <v>404501.87578157568</v>
      </c>
      <c r="E15" s="21">
        <v>430559.65276455652</v>
      </c>
      <c r="F15" s="21">
        <v>462378.29737952666</v>
      </c>
      <c r="G15" s="21">
        <v>502127.9559848361</v>
      </c>
      <c r="H15" s="21">
        <v>543653.93753249757</v>
      </c>
      <c r="I15" s="21">
        <v>575920.00362223818</v>
      </c>
      <c r="J15" s="21">
        <v>616361.07940472488</v>
      </c>
      <c r="K15" s="21">
        <v>662800.21355399769</v>
      </c>
      <c r="L15" s="21">
        <v>690828.47301896301</v>
      </c>
      <c r="M15" s="21">
        <v>696071.78846550919</v>
      </c>
      <c r="N15" s="21">
        <v>756038.83352850773</v>
      </c>
      <c r="O15" s="25">
        <v>660731.43065221491</v>
      </c>
      <c r="P15" s="26"/>
    </row>
    <row r="16" spans="2:25" ht="13.5" customHeight="1" thickBot="1" x14ac:dyDescent="0.35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</row>
    <row r="17" spans="2:18" ht="13.5" customHeight="1" thickTop="1" thickBot="1" x14ac:dyDescent="0.35">
      <c r="B17" s="37" t="s">
        <v>289</v>
      </c>
      <c r="C17" s="94"/>
      <c r="D17" s="94"/>
      <c r="E17" s="94"/>
      <c r="F17" s="94"/>
      <c r="G17" s="38"/>
      <c r="H17" s="38"/>
      <c r="I17" s="38"/>
      <c r="J17" s="38"/>
      <c r="K17" s="38"/>
      <c r="L17" s="38"/>
      <c r="M17" s="38"/>
      <c r="N17" s="38"/>
      <c r="O17" s="39"/>
      <c r="P17" s="39"/>
    </row>
    <row r="18" spans="2:18" ht="16" thickTop="1" x14ac:dyDescent="0.3">
      <c r="B18" s="29" t="s">
        <v>293</v>
      </c>
      <c r="C18" s="22">
        <v>0.11660663335543621</v>
      </c>
      <c r="D18" s="22">
        <v>0.12949236241546949</v>
      </c>
      <c r="E18" s="22">
        <v>0.14307215186372937</v>
      </c>
      <c r="F18" s="22">
        <v>0.14366208494070606</v>
      </c>
      <c r="G18" s="22">
        <v>0.14377954462192752</v>
      </c>
      <c r="H18" s="22">
        <v>0.1525994256914317</v>
      </c>
      <c r="I18" s="22">
        <v>0.15380827488341697</v>
      </c>
      <c r="J18" s="22">
        <v>0.15672730411766181</v>
      </c>
      <c r="K18" s="22">
        <v>0.15308908038701918</v>
      </c>
      <c r="L18" s="22">
        <v>0.16047613754975282</v>
      </c>
      <c r="M18" s="22">
        <v>0.16134669646656966</v>
      </c>
      <c r="N18" s="22">
        <v>0.17105887894233132</v>
      </c>
      <c r="O18" s="26">
        <v>0.17886383363787647</v>
      </c>
      <c r="P18" s="26"/>
    </row>
    <row r="19" spans="2:18" ht="15.5" x14ac:dyDescent="0.3">
      <c r="B19" s="29" t="s">
        <v>486</v>
      </c>
      <c r="C19" s="22">
        <v>0.39232705557624142</v>
      </c>
      <c r="D19" s="22">
        <v>0.42220302210045779</v>
      </c>
      <c r="E19" s="22">
        <v>0.4098128761494011</v>
      </c>
      <c r="F19" s="22">
        <v>0.41517585948031438</v>
      </c>
      <c r="G19" s="22">
        <v>0.41395919105182383</v>
      </c>
      <c r="H19" s="22">
        <v>0.40364350481654315</v>
      </c>
      <c r="I19" s="22">
        <v>0.39812298097175441</v>
      </c>
      <c r="J19" s="22">
        <v>0.39286343477606839</v>
      </c>
      <c r="K19" s="22">
        <v>0.38391108542898245</v>
      </c>
      <c r="L19" s="22">
        <v>0.36859674673585924</v>
      </c>
      <c r="M19" s="22">
        <v>0.35958653019117381</v>
      </c>
      <c r="N19" s="22">
        <v>0.34143868888783591</v>
      </c>
      <c r="O19" s="26">
        <v>0.32982230874720148</v>
      </c>
      <c r="P19" s="26"/>
    </row>
    <row r="20" spans="2:18" ht="15.5" x14ac:dyDescent="0.3">
      <c r="B20" s="29" t="s">
        <v>346</v>
      </c>
      <c r="C20" s="22">
        <v>0.33341913285240887</v>
      </c>
      <c r="D20" s="22">
        <v>0.48199358001680664</v>
      </c>
      <c r="E20" s="22">
        <v>0.5383522228850135</v>
      </c>
      <c r="F20" s="22">
        <v>0.55558574536354088</v>
      </c>
      <c r="G20" s="22">
        <v>0.55199759735217779</v>
      </c>
      <c r="H20" s="22">
        <v>0.55508557258906999</v>
      </c>
      <c r="I20" s="22">
        <v>0.5582749068533609</v>
      </c>
      <c r="J20" s="22">
        <v>0.55422643695264329</v>
      </c>
      <c r="K20" s="22">
        <v>0.52548003337919547</v>
      </c>
      <c r="L20" s="22">
        <v>0.52340303104087904</v>
      </c>
      <c r="M20" s="22">
        <v>0.5367709615494084</v>
      </c>
      <c r="N20" s="22">
        <v>0.5066734674937855</v>
      </c>
      <c r="O20" s="26">
        <v>0.53410249002935106</v>
      </c>
      <c r="P20" s="26"/>
    </row>
    <row r="21" spans="2:18" ht="15.5" x14ac:dyDescent="0.3">
      <c r="B21" s="29" t="s">
        <v>296</v>
      </c>
      <c r="C21" s="22">
        <v>1.2778210921409169E-2</v>
      </c>
      <c r="D21" s="22">
        <v>1.1698190276719027E-2</v>
      </c>
      <c r="E21" s="22">
        <v>1.163722696993399E-2</v>
      </c>
      <c r="F21" s="22">
        <v>1.0110158465280851E-2</v>
      </c>
      <c r="G21" s="22">
        <v>9.9047058108830029E-3</v>
      </c>
      <c r="H21" s="22">
        <v>1.0265551668086324E-2</v>
      </c>
      <c r="I21" s="22">
        <v>1.1650559088466168E-2</v>
      </c>
      <c r="J21" s="22">
        <v>1.2544372156368262E-2</v>
      </c>
      <c r="K21" s="22">
        <v>9.4958540353455127E-3</v>
      </c>
      <c r="L21" s="22">
        <v>1.1325896537916144E-2</v>
      </c>
      <c r="M21" s="22">
        <v>9.5203687996417569E-3</v>
      </c>
      <c r="N21" s="22">
        <v>1.3878763310088992E-2</v>
      </c>
      <c r="O21" s="26">
        <v>8.7520936041450195E-3</v>
      </c>
      <c r="P21" s="26"/>
    </row>
    <row r="22" spans="2:18" ht="15.5" x14ac:dyDescent="0.3">
      <c r="B22" s="29" t="s">
        <v>292</v>
      </c>
      <c r="C22" s="22">
        <v>4.0734699258667996E-2</v>
      </c>
      <c r="D22" s="22">
        <v>4.9733055462801976E-2</v>
      </c>
      <c r="E22" s="22">
        <v>5.3863724597206807E-2</v>
      </c>
      <c r="F22" s="22">
        <v>5.5447535859686425E-2</v>
      </c>
      <c r="G22" s="22">
        <v>5.5418719976413303E-2</v>
      </c>
      <c r="H22" s="22">
        <v>5.745214376489946E-2</v>
      </c>
      <c r="I22" s="22">
        <v>5.659625358042128E-2</v>
      </c>
      <c r="J22" s="22">
        <v>5.659218344436022E-2</v>
      </c>
      <c r="K22" s="22">
        <v>5.5078032379745859E-2</v>
      </c>
      <c r="L22" s="22">
        <v>5.4968844675795193E-2</v>
      </c>
      <c r="M22" s="22">
        <v>5.4587661414119852E-2</v>
      </c>
      <c r="N22" s="22">
        <v>5.3368327856913693E-2</v>
      </c>
      <c r="O22" s="26">
        <v>5.6098489324644209E-2</v>
      </c>
      <c r="P22" s="26"/>
    </row>
    <row r="23" spans="2:18" ht="15.5" x14ac:dyDescent="0.3">
      <c r="B23" s="29" t="s">
        <v>295</v>
      </c>
      <c r="C23" s="21">
        <v>379347.87890347384</v>
      </c>
      <c r="D23" s="21">
        <v>460568.82709896343</v>
      </c>
      <c r="E23" s="21">
        <v>564360.89139164495</v>
      </c>
      <c r="F23" s="21">
        <v>618013.46202791529</v>
      </c>
      <c r="G23" s="21">
        <v>668971.8560176848</v>
      </c>
      <c r="H23" s="21">
        <v>747035.5603455106</v>
      </c>
      <c r="I23" s="21">
        <v>805617.76582606137</v>
      </c>
      <c r="J23" s="21">
        <v>868475.81692016777</v>
      </c>
      <c r="K23" s="21">
        <v>903439.63708042109</v>
      </c>
      <c r="L23" s="21">
        <v>973983.62279101158</v>
      </c>
      <c r="M23" s="21">
        <v>1035552.218888874</v>
      </c>
      <c r="N23" s="21">
        <v>1118934.6806270871</v>
      </c>
      <c r="O23" s="25">
        <v>1145449.1769936895</v>
      </c>
      <c r="P23" s="26"/>
    </row>
    <row r="24" spans="2:18" ht="15.5" x14ac:dyDescent="0.3">
      <c r="B24" s="29" t="s">
        <v>284</v>
      </c>
      <c r="C24" s="21">
        <v>149002.44999534523</v>
      </c>
      <c r="D24" s="21">
        <v>194967.30723147528</v>
      </c>
      <c r="E24" s="21">
        <v>231792.74615039857</v>
      </c>
      <c r="F24" s="21">
        <v>256890.79098952928</v>
      </c>
      <c r="G24" s="21">
        <v>277173.42526698956</v>
      </c>
      <c r="H24" s="21">
        <v>301774.45720552886</v>
      </c>
      <c r="I24" s="21">
        <v>321521.68637719227</v>
      </c>
      <c r="J24" s="21">
        <v>341603.60491476586</v>
      </c>
      <c r="K24" s="21">
        <v>348288.27834209258</v>
      </c>
      <c r="L24" s="21">
        <v>361581.71670746739</v>
      </c>
      <c r="M24" s="21">
        <v>373631.12320204783</v>
      </c>
      <c r="N24" s="21">
        <v>383064.81734384591</v>
      </c>
      <c r="O24" s="25">
        <v>382602.5681894453</v>
      </c>
      <c r="P24" s="26"/>
      <c r="R24" s="97"/>
    </row>
    <row r="25" spans="2:18" ht="16" thickBot="1" x14ac:dyDescent="0.35">
      <c r="B25" s="3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5"/>
      <c r="P25" s="26"/>
      <c r="R25" s="97"/>
    </row>
    <row r="26" spans="2:18" ht="13.5" customHeight="1" thickTop="1" thickBot="1" x14ac:dyDescent="0.35">
      <c r="B26" s="37" t="s">
        <v>487</v>
      </c>
      <c r="C26" s="94"/>
      <c r="D26" s="94"/>
      <c r="E26" s="94"/>
      <c r="F26" s="94"/>
      <c r="G26" s="38"/>
      <c r="H26" s="38"/>
      <c r="I26" s="38"/>
      <c r="J26" s="38"/>
      <c r="K26" s="38"/>
      <c r="L26" s="38"/>
      <c r="M26" s="38"/>
      <c r="N26" s="38"/>
      <c r="O26" s="39"/>
      <c r="P26" s="39"/>
    </row>
    <row r="27" spans="2:18" ht="16" thickTop="1" x14ac:dyDescent="0.3">
      <c r="B27" s="29" t="s">
        <v>488</v>
      </c>
      <c r="C27" s="22">
        <v>0.1529598604788763</v>
      </c>
      <c r="D27" s="22">
        <v>0.17245317871146068</v>
      </c>
      <c r="E27" s="22">
        <v>0.16648273916221931</v>
      </c>
      <c r="F27" s="22">
        <v>0.16598964739140659</v>
      </c>
      <c r="G27" s="22">
        <v>0.15653861120905227</v>
      </c>
      <c r="H27" s="22">
        <v>0.18312347177016505</v>
      </c>
      <c r="I27" s="22">
        <v>0.18949015585118206</v>
      </c>
      <c r="J27" s="22">
        <v>0.19926831408945322</v>
      </c>
      <c r="K27" s="22">
        <v>0.1997139903985044</v>
      </c>
      <c r="L27" s="22">
        <v>0.23163671620288009</v>
      </c>
      <c r="M27" s="22">
        <v>0.27177931155592366</v>
      </c>
      <c r="N27" s="22">
        <v>0.31297938232985117</v>
      </c>
      <c r="O27" s="26">
        <v>0.40158334783931282</v>
      </c>
      <c r="P27" s="26"/>
    </row>
    <row r="28" spans="2:18" ht="15.5" x14ac:dyDescent="0.3">
      <c r="B28" s="31" t="s">
        <v>299</v>
      </c>
      <c r="C28" s="22">
        <v>2.9193743461703319E-2</v>
      </c>
      <c r="D28" s="22">
        <v>-3.4017282866436933E-3</v>
      </c>
      <c r="E28" s="22">
        <v>-1.4572803124241527E-2</v>
      </c>
      <c r="F28" s="22">
        <v>-1.673441876239545E-2</v>
      </c>
      <c r="G28" s="22">
        <v>-1.6904733989638127E-2</v>
      </c>
      <c r="H28" s="22">
        <v>-2.0688736130770945E-2</v>
      </c>
      <c r="I28" s="22">
        <v>-2.3261836910800922E-2</v>
      </c>
      <c r="J28" s="22">
        <v>-2.3979492625872383E-2</v>
      </c>
      <c r="K28" s="22">
        <v>-1.6725622380822525E-2</v>
      </c>
      <c r="L28" s="22">
        <v>-2.0481809273803466E-2</v>
      </c>
      <c r="M28" s="22">
        <v>-2.124719139642468E-2</v>
      </c>
      <c r="N28" s="22">
        <v>-1.9191418465857271E-2</v>
      </c>
      <c r="O28" s="26">
        <v>-2.9499539106419826E-2</v>
      </c>
      <c r="P28" s="26"/>
    </row>
    <row r="29" spans="2:18" ht="15.5" x14ac:dyDescent="0.3">
      <c r="B29" s="31" t="s">
        <v>300</v>
      </c>
      <c r="C29" s="22">
        <v>-1.9340347861703317E-2</v>
      </c>
      <c r="D29" s="22">
        <v>-1.8546353113356305E-2</v>
      </c>
      <c r="E29" s="22">
        <v>-1.8330696575758469E-2</v>
      </c>
      <c r="F29" s="22">
        <v>-1.8067760937604555E-2</v>
      </c>
      <c r="G29" s="22">
        <v>-1.7149858310361879E-2</v>
      </c>
      <c r="H29" s="22">
        <v>-2.0415275069229053E-2</v>
      </c>
      <c r="I29" s="22">
        <v>-2.0788329189199071E-2</v>
      </c>
      <c r="J29" s="22">
        <v>-2.2051925174127622E-2</v>
      </c>
      <c r="K29" s="22">
        <v>-2.2676131919177469E-2</v>
      </c>
      <c r="L29" s="22">
        <v>-2.6289824226196527E-2</v>
      </c>
      <c r="M29" s="22">
        <v>-2.9930132603575323E-2</v>
      </c>
      <c r="N29" s="22">
        <v>-3.5544370674600929E-2</v>
      </c>
      <c r="O29" s="26">
        <v>-4.2179580833784466E-2</v>
      </c>
      <c r="P29" s="26"/>
    </row>
    <row r="30" spans="2:18" ht="15.5" x14ac:dyDescent="0.3">
      <c r="B30" s="31" t="s">
        <v>301</v>
      </c>
      <c r="C30" s="22">
        <v>9.8533956000000002E-3</v>
      </c>
      <c r="D30" s="22">
        <v>-2.19480814E-2</v>
      </c>
      <c r="E30" s="22">
        <v>-3.2903499699999998E-2</v>
      </c>
      <c r="F30" s="22">
        <v>-3.4802179699999998E-2</v>
      </c>
      <c r="G30" s="22">
        <v>-3.4054592299999999E-2</v>
      </c>
      <c r="H30" s="22">
        <v>-4.1104011199999999E-2</v>
      </c>
      <c r="I30" s="22">
        <v>-4.4050166099999996E-2</v>
      </c>
      <c r="J30" s="22">
        <v>-4.6031417799999995E-2</v>
      </c>
      <c r="K30" s="22">
        <v>-3.9401754300000001E-2</v>
      </c>
      <c r="L30" s="22">
        <v>-4.67716335E-2</v>
      </c>
      <c r="M30" s="22">
        <v>-5.1177324000000003E-2</v>
      </c>
      <c r="N30" s="22">
        <v>-5.4735789140458201E-2</v>
      </c>
      <c r="O30" s="26">
        <v>-7.1679119940204303E-2</v>
      </c>
      <c r="P30" s="26"/>
    </row>
    <row r="31" spans="2:18" ht="15.5" x14ac:dyDescent="0.3">
      <c r="B31" s="29" t="s">
        <v>407</v>
      </c>
      <c r="C31" s="21">
        <v>106787.07292539433</v>
      </c>
      <c r="D31" s="21">
        <v>-13335.713999637988</v>
      </c>
      <c r="E31" s="21">
        <v>-62711.408847731567</v>
      </c>
      <c r="F31" s="21">
        <v>-77531.273589875622</v>
      </c>
      <c r="G31" s="21">
        <v>-84548.019606542875</v>
      </c>
      <c r="H31" s="21">
        <v>-108670.13321000208</v>
      </c>
      <c r="I31" s="21">
        <v>-132149.8254502707</v>
      </c>
      <c r="J31" s="21">
        <v>-144745.80456996636</v>
      </c>
      <c r="K31" s="21">
        <v>-105765.18389496485</v>
      </c>
      <c r="L31" s="21">
        <v>-134728.09556351928</v>
      </c>
      <c r="M31" s="21">
        <v>-145428.68810792486</v>
      </c>
      <c r="N31" s="21">
        <v>-137751.31251822718</v>
      </c>
      <c r="O31" s="25">
        <v>-201192.57324747546</v>
      </c>
      <c r="P31" s="26"/>
    </row>
    <row r="32" spans="2:18" ht="15.5" x14ac:dyDescent="0.3">
      <c r="B32" s="29" t="s">
        <v>408</v>
      </c>
      <c r="C32" s="21">
        <v>36042.492319639219</v>
      </c>
      <c r="D32" s="21">
        <v>-86042.538300423563</v>
      </c>
      <c r="E32" s="21">
        <v>-141594.22896309168</v>
      </c>
      <c r="F32" s="21">
        <v>-161239.97816452832</v>
      </c>
      <c r="G32" s="21">
        <v>-170322.01389492906</v>
      </c>
      <c r="H32" s="21">
        <v>-215903.87853252437</v>
      </c>
      <c r="I32" s="21">
        <v>-250247.72478167983</v>
      </c>
      <c r="J32" s="21">
        <v>-277856.36288936593</v>
      </c>
      <c r="K32" s="21">
        <v>-249158.66772778251</v>
      </c>
      <c r="L32" s="21">
        <v>-307660.96020186803</v>
      </c>
      <c r="M32" s="21">
        <v>-350288.70175502874</v>
      </c>
      <c r="N32" s="21">
        <v>-392880.12031174469</v>
      </c>
      <c r="O32" s="25">
        <v>-488865.48826607602</v>
      </c>
      <c r="P32" s="26"/>
    </row>
    <row r="33" spans="2:15" ht="15.5" x14ac:dyDescent="0.3">
      <c r="B33" s="30"/>
      <c r="C33" s="30"/>
      <c r="D33" s="30"/>
      <c r="E33" s="30"/>
      <c r="F33" s="30"/>
      <c r="G33" s="22"/>
      <c r="H33" s="22"/>
      <c r="I33" s="22"/>
      <c r="J33" s="22"/>
      <c r="K33" s="22"/>
      <c r="L33" s="22"/>
      <c r="M33" s="22"/>
      <c r="N33" s="22"/>
      <c r="O33" s="25"/>
    </row>
    <row r="34" spans="2:15" ht="13" x14ac:dyDescent="0.3">
      <c r="B34" s="95" t="s">
        <v>496</v>
      </c>
      <c r="C34" s="7"/>
      <c r="D34" s="7"/>
      <c r="E34" s="7"/>
      <c r="F34" s="7"/>
      <c r="G34" s="22"/>
      <c r="H34" s="22"/>
      <c r="I34" s="22"/>
      <c r="J34" s="22"/>
      <c r="K34" s="22"/>
      <c r="L34" s="22"/>
      <c r="M34" s="22"/>
      <c r="N34" s="22"/>
      <c r="O34" s="22"/>
    </row>
    <row r="35" spans="2:15" ht="15.5" x14ac:dyDescent="0.3">
      <c r="B35" s="30"/>
      <c r="C35" s="30"/>
      <c r="D35" s="30"/>
      <c r="E35" s="30"/>
      <c r="F35" s="30"/>
      <c r="G35" s="22"/>
      <c r="H35" s="22"/>
      <c r="I35" s="22"/>
      <c r="J35" s="22"/>
      <c r="K35" s="22"/>
      <c r="L35" s="22"/>
      <c r="M35" s="22"/>
      <c r="N35" s="22"/>
      <c r="O35" s="22"/>
    </row>
  </sheetData>
  <mergeCells count="2">
    <mergeCell ref="B7:P7"/>
    <mergeCell ref="B8:P8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A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Indicadores!C11:O11</xm:f>
              <xm:sqref>P11</xm:sqref>
            </x14:sparkline>
            <x14:sparkline>
              <xm:f>Indicadores!C12:O12</xm:f>
              <xm:sqref>P12</xm:sqref>
            </x14:sparkline>
            <x14:sparkline>
              <xm:f>Indicadores!C13:O13</xm:f>
              <xm:sqref>P13</xm:sqref>
            </x14:sparkline>
            <x14:sparkline>
              <xm:f>Indicadores!C14:O14</xm:f>
              <xm:sqref>P14</xm:sqref>
            </x14:sparkline>
            <x14:sparkline>
              <xm:f>Indicadores!C15:O15</xm:f>
              <xm:sqref>P15</xm:sqref>
            </x14:sparkline>
          </x14:sparklines>
        </x14:sparklineGroup>
        <x14:sparklineGroup displayEmptyCellsAs="gap" xr2:uid="{00000000-0003-0000-0A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Indicadores!C18:O18</xm:f>
              <xm:sqref>P18</xm:sqref>
            </x14:sparkline>
            <x14:sparkline>
              <xm:f>Indicadores!C19:O19</xm:f>
              <xm:sqref>P19</xm:sqref>
            </x14:sparkline>
            <x14:sparkline>
              <xm:f>Indicadores!C20:O20</xm:f>
              <xm:sqref>P20</xm:sqref>
            </x14:sparkline>
            <x14:sparkline>
              <xm:f>Indicadores!C21:O21</xm:f>
              <xm:sqref>P21</xm:sqref>
            </x14:sparkline>
            <x14:sparkline>
              <xm:f>Indicadores!C22:O22</xm:f>
              <xm:sqref>P22</xm:sqref>
            </x14:sparkline>
            <x14:sparkline>
              <xm:f>Indicadores!C27:O27</xm:f>
              <xm:sqref>P27</xm:sqref>
            </x14:sparkline>
            <x14:sparkline>
              <xm:f>Indicadores!C23:O23</xm:f>
              <xm:sqref>P23</xm:sqref>
            </x14:sparkline>
            <x14:sparkline>
              <xm:f>Indicadores!C24:O24</xm:f>
              <xm:sqref>P24</xm:sqref>
            </x14:sparkline>
            <x14:sparkline>
              <xm:f>Indicadores!C25:O25</xm:f>
              <xm:sqref>P25</xm:sqref>
            </x14:sparkline>
            <x14:sparkline>
              <xm:f>Indicadores!C28:O28</xm:f>
              <xm:sqref>P28</xm:sqref>
            </x14:sparkline>
            <x14:sparkline>
              <xm:f>Indicadores!C29:O29</xm:f>
              <xm:sqref>P29</xm:sqref>
            </x14:sparkline>
            <x14:sparkline>
              <xm:f>Indicadores!C30:O30</xm:f>
              <xm:sqref>P30</xm:sqref>
            </x14:sparkline>
            <x14:sparkline>
              <xm:f>Indicadores!C31:O31</xm:f>
              <xm:sqref>P31</xm:sqref>
            </x14:sparkline>
            <x14:sparkline>
              <xm:f>Indicadores!C32:O32</xm:f>
              <xm:sqref>P32</xm:sqref>
            </x14:sparkline>
          </x14:sparklines>
        </x14:sparklineGroup>
        <x14:sparklineGroup displayEmptyCellsAs="gap" xr2:uid="{00000000-0003-0000-0A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Indicadores!G16:N16</xm:f>
              <xm:sqref>P16</xm:sqref>
            </x14:sparkline>
            <x14:sparkline>
              <xm:f>Indicadores!G17:N17</xm:f>
              <xm:sqref>P17</xm:sqref>
            </x14:sparkline>
          </x14:sparklines>
        </x14:sparklineGroup>
        <x14:sparklineGroup displayEmptyCellsAs="gap" xr2:uid="{D01332D5-D6EE-4393-9832-63B73CD8C1E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Indicadores!G26:N26</xm:f>
              <xm:sqref>P26</xm:sqref>
            </x14:sparkline>
          </x14:sparklines>
        </x14:sparklineGroup>
      </x14:sparklineGroup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7549C5CF-CDB2-48C4-97C7-2BC5B0734DA0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Datos(M)</vt:lpstr>
      <vt:lpstr>Portada</vt:lpstr>
      <vt:lpstr>Tablas</vt:lpstr>
      <vt:lpstr>Indice</vt:lpstr>
      <vt:lpstr>Detalle</vt:lpstr>
      <vt:lpstr>Ingresos</vt:lpstr>
      <vt:lpstr>Gastos</vt:lpstr>
      <vt:lpstr>Financiamiento</vt:lpstr>
      <vt:lpstr>Indicadores</vt:lpstr>
      <vt:lpstr>Nota Técnica</vt:lpstr>
      <vt:lpstr>Series Mensuales</vt:lpstr>
      <vt:lpstr>Portada!Área_de_impresión</vt:lpstr>
      <vt:lpstr>'Datos(M)'!DataExported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Programa de Estudios Fiscales ESEUNA</dc:creator>
  <cp:lastModifiedBy>Yenen San Lee</cp:lastModifiedBy>
  <dcterms:created xsi:type="dcterms:W3CDTF">2017-05-28T01:38:57Z</dcterms:created>
  <dcterms:modified xsi:type="dcterms:W3CDTF">2021-01-07T23:53:00Z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04168060-a1cb-4d7d-884a-7d114d2e2089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